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rankel\OneDrive - Ace Mentor Group\Documents\Program Reports\2018-19\Response Data\"/>
    </mc:Choice>
  </mc:AlternateContent>
  <xr:revisionPtr revIDLastSave="47" documentId="8_{FA5F4E00-31AD-4AAF-A8AC-9BFF2DB84F40}" xr6:coauthVersionLast="45" xr6:coauthVersionMax="45" xr10:uidLastSave="{01EEE6AF-68A2-486A-BBA0-9F3D63139527}"/>
  <bookViews>
    <workbookView xWindow="-28920" yWindow="-120" windowWidth="29040" windowHeight="16440" xr2:uid="{43A906FC-B848-42C6-93DF-6783878B8682}"/>
  </bookViews>
  <sheets>
    <sheet name="By Students" sheetId="1" r:id="rId1"/>
    <sheet name="By Mentors" sheetId="3" r:id="rId2"/>
    <sheet name="By Year Est.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6" i="4" l="1"/>
  <c r="N76" i="4"/>
  <c r="M76" i="4"/>
  <c r="L76" i="4"/>
  <c r="K76" i="4"/>
  <c r="J76" i="4"/>
  <c r="I76" i="4"/>
  <c r="H76" i="4"/>
  <c r="G76" i="4"/>
  <c r="E56" i="4"/>
  <c r="E66" i="4"/>
  <c r="E63" i="4"/>
  <c r="E28" i="4"/>
  <c r="E19" i="4"/>
  <c r="E32" i="4"/>
  <c r="E40" i="4"/>
  <c r="E16" i="4"/>
  <c r="E36" i="4"/>
  <c r="E43" i="4"/>
  <c r="E34" i="4"/>
  <c r="E30" i="4"/>
  <c r="E25" i="4"/>
  <c r="E60" i="4"/>
  <c r="E45" i="4"/>
  <c r="E31" i="4"/>
  <c r="E5" i="4"/>
  <c r="E20" i="4"/>
  <c r="E38" i="4"/>
  <c r="E29" i="4"/>
  <c r="E27" i="4"/>
  <c r="E11" i="4"/>
  <c r="E14" i="4"/>
  <c r="E18" i="4"/>
  <c r="E7" i="4"/>
  <c r="E10" i="4"/>
  <c r="O76" i="3"/>
  <c r="N76" i="3"/>
  <c r="M76" i="3"/>
  <c r="L76" i="3"/>
  <c r="K76" i="3"/>
  <c r="J76" i="3"/>
  <c r="I76" i="3"/>
  <c r="H76" i="3"/>
  <c r="G76" i="3"/>
  <c r="E49" i="3"/>
  <c r="E62" i="3"/>
  <c r="E42" i="3"/>
  <c r="E33" i="3"/>
  <c r="E27" i="3"/>
  <c r="E47" i="3"/>
  <c r="E38" i="3"/>
  <c r="E44" i="3"/>
  <c r="E48" i="3"/>
  <c r="E34" i="3"/>
  <c r="E28" i="3"/>
  <c r="E20" i="3"/>
  <c r="E24" i="3"/>
  <c r="E36" i="3"/>
  <c r="E23" i="3"/>
  <c r="E21" i="3"/>
  <c r="E9" i="3"/>
  <c r="E11" i="3"/>
  <c r="E17" i="3"/>
  <c r="E10" i="3"/>
  <c r="E14" i="3"/>
  <c r="E18" i="3"/>
  <c r="E15" i="3"/>
  <c r="E7" i="3"/>
  <c r="E6" i="3"/>
  <c r="E5" i="3"/>
  <c r="F63" i="1" l="1"/>
  <c r="F66" i="1"/>
  <c r="P76" i="1"/>
  <c r="O76" i="1"/>
  <c r="N76" i="1"/>
  <c r="M76" i="1"/>
  <c r="L76" i="1"/>
  <c r="K76" i="1"/>
  <c r="J76" i="1"/>
  <c r="I76" i="1"/>
  <c r="H76" i="1"/>
  <c r="F16" i="1"/>
  <c r="F36" i="1"/>
  <c r="F13" i="1"/>
  <c r="F3" i="1"/>
  <c r="F51" i="1"/>
  <c r="F19" i="1"/>
  <c r="F44" i="1"/>
  <c r="F33" i="1"/>
  <c r="F34" i="1"/>
  <c r="F40" i="1"/>
  <c r="F49" i="1"/>
  <c r="F4" i="1"/>
  <c r="F25" i="1"/>
  <c r="F30" i="1"/>
  <c r="F8" i="1"/>
  <c r="F10" i="1"/>
  <c r="F7" i="1"/>
  <c r="F5" i="1"/>
  <c r="F24" i="1"/>
  <c r="F23" i="1"/>
  <c r="F59" i="1"/>
  <c r="F52" i="1"/>
  <c r="F26" i="1"/>
  <c r="F15" i="1"/>
</calcChain>
</file>

<file path=xl/sharedStrings.xml><?xml version="1.0" encoding="utf-8"?>
<sst xmlns="http://schemas.openxmlformats.org/spreadsheetml/2006/main" count="546" uniqueCount="114">
  <si>
    <t>Reg.</t>
  </si>
  <si>
    <t>Affiliate</t>
  </si>
  <si>
    <t>Completed Students</t>
  </si>
  <si>
    <t>Students Reached</t>
  </si>
  <si>
    <t>Completed Mentors &amp; Team Leads</t>
  </si>
  <si>
    <t>Schools</t>
  </si>
  <si>
    <t>Teams</t>
  </si>
  <si>
    <t>BOD</t>
  </si>
  <si>
    <t>Scholarship Recipients</t>
  </si>
  <si>
    <t>Scholarship Applicants</t>
  </si>
  <si>
    <t xml:space="preserve"> $ Total Scholarships </t>
  </si>
  <si>
    <t>Summer Camp</t>
  </si>
  <si>
    <t>Formal Internships (HS+Alums)</t>
  </si>
  <si>
    <t>C</t>
  </si>
  <si>
    <t>IA Central (Des Moines)</t>
  </si>
  <si>
    <t>exploring</t>
  </si>
  <si>
    <t>IA Eastern</t>
  </si>
  <si>
    <t>IA Northwest</t>
  </si>
  <si>
    <t>IL Chicago</t>
  </si>
  <si>
    <t>IN Indianapolis</t>
  </si>
  <si>
    <t>LA New Orleans</t>
  </si>
  <si>
    <t>MI Southeast (Detroit)</t>
  </si>
  <si>
    <t>MN Southern (Mankato)</t>
  </si>
  <si>
    <t>MN Twin Cities</t>
  </si>
  <si>
    <t>MO Kansas City</t>
  </si>
  <si>
    <t>MO Springfield (Ozarks)</t>
  </si>
  <si>
    <t>MO St. Louis</t>
  </si>
  <si>
    <t>NE Omaha</t>
  </si>
  <si>
    <t>TX Austin</t>
  </si>
  <si>
    <t>TX Dallas/Fort Worth</t>
  </si>
  <si>
    <t>TX Houston</t>
  </si>
  <si>
    <t>TX San Antonio</t>
  </si>
  <si>
    <t>WI Milwaukee</t>
  </si>
  <si>
    <t>E</t>
  </si>
  <si>
    <t xml:space="preserve">CT Conneticut </t>
  </si>
  <si>
    <t xml:space="preserve">DC </t>
  </si>
  <si>
    <t>DE Delaware</t>
  </si>
  <si>
    <t>MA Boston</t>
  </si>
  <si>
    <t>MD Annapolis</t>
  </si>
  <si>
    <t>MD Baltimore</t>
  </si>
  <si>
    <t>MD Eastern Shore</t>
  </si>
  <si>
    <t>MD Frederick</t>
  </si>
  <si>
    <t>ME (Portland)</t>
  </si>
  <si>
    <t>NH New Hampshire</t>
  </si>
  <si>
    <t>NJ New Jersey</t>
  </si>
  <si>
    <t>NY Buffalo (WNY)</t>
  </si>
  <si>
    <t>NY Greater New York City</t>
  </si>
  <si>
    <t>NY Hudson Valley</t>
  </si>
  <si>
    <t>NY Rochester</t>
  </si>
  <si>
    <t>NY Upstate  (Albany)</t>
  </si>
  <si>
    <t>OH Cincinnati</t>
  </si>
  <si>
    <t>OH Cleveland</t>
  </si>
  <si>
    <t>OH Columbus</t>
  </si>
  <si>
    <t>OH Greater Akron</t>
  </si>
  <si>
    <t xml:space="preserve">PA Central </t>
  </si>
  <si>
    <t>PA Greater Philadelphia</t>
  </si>
  <si>
    <t>PA Western (Pittsburgh)</t>
  </si>
  <si>
    <t>PA Lehigh Valley</t>
  </si>
  <si>
    <t>RI Providence/Northern RI</t>
  </si>
  <si>
    <t>S</t>
  </si>
  <si>
    <t>AL Birmingham</t>
  </si>
  <si>
    <t>FL Broward County</t>
  </si>
  <si>
    <t>FL Central (Orlando)</t>
  </si>
  <si>
    <t>FL Greater Miami</t>
  </si>
  <si>
    <t>FL Northeast (Jacksonville)</t>
  </si>
  <si>
    <t>FL Palm Beach/Martin County</t>
  </si>
  <si>
    <t>FL Polk County</t>
  </si>
  <si>
    <t>FL Sarasota</t>
  </si>
  <si>
    <t>FL Tampa</t>
  </si>
  <si>
    <t>GA Atlanta</t>
  </si>
  <si>
    <t>KY Lexington</t>
  </si>
  <si>
    <t>KY Louisville</t>
  </si>
  <si>
    <t>NC Charlotte</t>
  </si>
  <si>
    <t>NC Raleigh/Durham</t>
  </si>
  <si>
    <t xml:space="preserve">PR San Juan </t>
  </si>
  <si>
    <t>SC Charleston</t>
  </si>
  <si>
    <t>SC Columbia</t>
  </si>
  <si>
    <t xml:space="preserve">TN Chattanooga </t>
  </si>
  <si>
    <t>TN Nashville</t>
  </si>
  <si>
    <t>W</t>
  </si>
  <si>
    <t>AZ Phoenix</t>
  </si>
  <si>
    <t>CA Inland Empire</t>
  </si>
  <si>
    <t>CA Los Angeles</t>
  </si>
  <si>
    <t xml:space="preserve">CA S.F. Bay Area </t>
  </si>
  <si>
    <t>CA San Diego</t>
  </si>
  <si>
    <t>CO Denver</t>
  </si>
  <si>
    <t>HI Honolulu</t>
  </si>
  <si>
    <t xml:space="preserve">NV Southern Nevada </t>
  </si>
  <si>
    <t>OR Portland</t>
  </si>
  <si>
    <t>UT Salt Lake City</t>
  </si>
  <si>
    <t>WA Seattle</t>
  </si>
  <si>
    <t>From Database</t>
  </si>
  <si>
    <t>From Program Report</t>
  </si>
  <si>
    <t>TOTAL for PY 2018-2019</t>
  </si>
  <si>
    <t>Past Program Years</t>
  </si>
  <si>
    <t>17/18</t>
  </si>
  <si>
    <t>16/17</t>
  </si>
  <si>
    <t>15/16</t>
  </si>
  <si>
    <t>14/15</t>
  </si>
  <si>
    <t>Scholarship History</t>
  </si>
  <si>
    <t>18/19</t>
  </si>
  <si>
    <t>$20,0166,683*</t>
  </si>
  <si>
    <t>*includes $400K CMiC Scholarships</t>
  </si>
  <si>
    <t>100-200</t>
  </si>
  <si>
    <t>50-100</t>
  </si>
  <si>
    <t>30-50</t>
  </si>
  <si>
    <t>20-30</t>
  </si>
  <si>
    <t>0-10</t>
  </si>
  <si>
    <t>10--20</t>
  </si>
  <si>
    <t>Size</t>
  </si>
  <si>
    <t>400+</t>
  </si>
  <si>
    <t>200-400</t>
  </si>
  <si>
    <t>FTE</t>
  </si>
  <si>
    <t>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</si>
</sst>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164" fontId="0" fillId="0" borderId="5" xfId="0" applyNumberFormat="1" applyBorder="1"/>
    <xf numFmtId="2" fontId="0" fillId="0" borderId="5" xfId="0" applyNumberFormat="1" applyBorder="1"/>
    <xf numFmtId="0" fontId="0" fillId="4" borderId="0" xfId="0" applyFill="1"/>
    <xf numFmtId="0" fontId="3" fillId="0" borderId="0" xfId="0" applyFont="1"/>
    <xf numFmtId="0" fontId="3" fillId="0" borderId="5" xfId="0" applyFont="1" applyBorder="1"/>
    <xf numFmtId="164" fontId="3" fillId="0" borderId="5" xfId="0" applyNumberFormat="1" applyFont="1" applyBorder="1"/>
    <xf numFmtId="2" fontId="3" fillId="0" borderId="5" xfId="0" applyNumberFormat="1" applyFont="1" applyBorder="1"/>
    <xf numFmtId="0" fontId="3" fillId="4" borderId="0" xfId="0" applyFont="1" applyFill="1"/>
    <xf numFmtId="0" fontId="3" fillId="4" borderId="7" xfId="0" applyFont="1" applyFill="1" applyBorder="1"/>
    <xf numFmtId="164" fontId="3" fillId="4" borderId="7" xfId="0" applyNumberFormat="1" applyFont="1" applyFill="1" applyBorder="1"/>
    <xf numFmtId="2" fontId="3" fillId="4" borderId="7" xfId="0" applyNumberFormat="1" applyFont="1" applyFill="1" applyBorder="1"/>
    <xf numFmtId="0" fontId="0" fillId="0" borderId="10" xfId="0" applyBorder="1"/>
    <xf numFmtId="164" fontId="0" fillId="0" borderId="10" xfId="0" applyNumberFormat="1" applyBorder="1"/>
    <xf numFmtId="164" fontId="0" fillId="0" borderId="5" xfId="0" applyNumberFormat="1" applyBorder="1" applyAlignment="1">
      <alignment horizontal="right"/>
    </xf>
    <xf numFmtId="2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0" xfId="0" applyNumberFormat="1"/>
    <xf numFmtId="0" fontId="1" fillId="0" borderId="11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right"/>
    </xf>
    <xf numFmtId="0" fontId="5" fillId="0" borderId="0" xfId="0" applyFont="1"/>
    <xf numFmtId="0" fontId="0" fillId="5" borderId="0" xfId="0" applyFill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164" fontId="0" fillId="5" borderId="5" xfId="0" applyNumberFormat="1" applyFill="1" applyBorder="1"/>
    <xf numFmtId="2" fontId="0" fillId="5" borderId="5" xfId="0" applyNumberFormat="1" applyFill="1" applyBorder="1"/>
    <xf numFmtId="0" fontId="0" fillId="6" borderId="0" xfId="0" applyFill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64" fontId="0" fillId="6" borderId="5" xfId="0" applyNumberFormat="1" applyFill="1" applyBorder="1"/>
    <xf numFmtId="2" fontId="0" fillId="6" borderId="5" xfId="0" applyNumberFormat="1" applyFill="1" applyBorder="1"/>
    <xf numFmtId="0" fontId="0" fillId="7" borderId="0" xfId="0" applyFill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164" fontId="0" fillId="7" borderId="5" xfId="0" applyNumberFormat="1" applyFill="1" applyBorder="1"/>
    <xf numFmtId="2" fontId="0" fillId="7" borderId="5" xfId="0" applyNumberFormat="1" applyFill="1" applyBorder="1"/>
    <xf numFmtId="0" fontId="0" fillId="8" borderId="0" xfId="0" applyFill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164" fontId="0" fillId="8" borderId="5" xfId="0" applyNumberFormat="1" applyFill="1" applyBorder="1"/>
    <xf numFmtId="2" fontId="0" fillId="8" borderId="5" xfId="0" applyNumberFormat="1" applyFill="1" applyBorder="1"/>
    <xf numFmtId="0" fontId="0" fillId="9" borderId="0" xfId="0" applyFill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164" fontId="0" fillId="9" borderId="5" xfId="0" applyNumberFormat="1" applyFill="1" applyBorder="1"/>
    <xf numFmtId="2" fontId="0" fillId="9" borderId="5" xfId="0" applyNumberFormat="1" applyFill="1" applyBorder="1"/>
    <xf numFmtId="0" fontId="0" fillId="10" borderId="0" xfId="0" applyFill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164" fontId="0" fillId="10" borderId="5" xfId="0" applyNumberFormat="1" applyFill="1" applyBorder="1"/>
    <xf numFmtId="2" fontId="0" fillId="10" borderId="5" xfId="0" applyNumberFormat="1" applyFill="1" applyBorder="1"/>
    <xf numFmtId="16" fontId="0" fillId="0" borderId="0" xfId="0" applyNumberFormat="1"/>
    <xf numFmtId="0" fontId="0" fillId="0" borderId="0" xfId="0" applyNumberFormat="1"/>
    <xf numFmtId="0" fontId="0" fillId="4" borderId="0" xfId="0" applyNumberFormat="1" applyFill="1"/>
    <xf numFmtId="0" fontId="3" fillId="0" borderId="0" xfId="0" applyNumberFormat="1" applyFont="1"/>
    <xf numFmtId="0" fontId="3" fillId="4" borderId="0" xfId="0" applyNumberFormat="1" applyFont="1" applyFill="1"/>
    <xf numFmtId="0" fontId="2" fillId="2" borderId="15" xfId="0" applyNumberFormat="1" applyFont="1" applyFill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1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/>
    <xf numFmtId="0" fontId="1" fillId="8" borderId="11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4" fontId="0" fillId="4" borderId="5" xfId="0" applyNumberFormat="1" applyFill="1" applyBorder="1"/>
    <xf numFmtId="2" fontId="0" fillId="4" borderId="5" xfId="0" applyNumberFormat="1" applyFill="1" applyBorder="1"/>
    <xf numFmtId="0" fontId="6" fillId="2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C0FE-6222-477F-B6B3-DAC476A5D0F9}">
  <dimension ref="A1:Q91"/>
  <sheetViews>
    <sheetView tabSelected="1" zoomScaleNormal="100" workbookViewId="0">
      <pane ySplit="1" topLeftCell="A2" activePane="bottomLeft" state="frozen"/>
      <selection pane="bottomLeft" activeCell="T17" sqref="T17"/>
    </sheetView>
  </sheetViews>
  <sheetFormatPr defaultRowHeight="15" x14ac:dyDescent="0.25"/>
  <cols>
    <col min="1" max="1" width="4.85546875" bestFit="1" customWidth="1"/>
    <col min="2" max="2" width="5" style="119" bestFit="1" customWidth="1"/>
    <col min="3" max="3" width="27.42578125" bestFit="1" customWidth="1"/>
    <col min="4" max="4" width="7.7109375" style="81" bestFit="1" customWidth="1"/>
    <col min="5" max="5" width="13" bestFit="1" customWidth="1"/>
    <col min="6" max="6" width="11" bestFit="1" customWidth="1"/>
    <col min="7" max="7" width="14.28515625" bestFit="1" customWidth="1"/>
    <col min="8" max="8" width="10.28515625" bestFit="1" customWidth="1"/>
    <col min="9" max="9" width="8.7109375" bestFit="1" customWidth="1"/>
    <col min="10" max="10" width="6.7109375" bestFit="1" customWidth="1"/>
    <col min="11" max="12" width="14" bestFit="1" customWidth="1"/>
    <col min="13" max="13" width="14.85546875" style="28" customWidth="1"/>
    <col min="14" max="14" width="6.140625" style="23" bestFit="1" customWidth="1"/>
    <col min="15" max="15" width="9.5703125" bestFit="1" customWidth="1"/>
    <col min="16" max="16" width="14" bestFit="1" customWidth="1"/>
    <col min="17" max="17" width="9.140625" style="69"/>
  </cols>
  <sheetData>
    <row r="1" spans="1:17" ht="42.75" x14ac:dyDescent="0.25">
      <c r="A1" t="s">
        <v>0</v>
      </c>
      <c r="B1" s="118" t="s">
        <v>113</v>
      </c>
      <c r="C1" s="1" t="s">
        <v>1</v>
      </c>
      <c r="D1" s="73" t="s">
        <v>109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4" t="s">
        <v>112</v>
      </c>
      <c r="O1" s="5" t="s">
        <v>11</v>
      </c>
      <c r="P1" s="5" t="s">
        <v>12</v>
      </c>
    </row>
    <row r="2" spans="1:17" x14ac:dyDescent="0.25">
      <c r="A2" s="32" t="s">
        <v>33</v>
      </c>
      <c r="B2" s="109">
        <v>1994</v>
      </c>
      <c r="C2" s="33" t="s">
        <v>46</v>
      </c>
      <c r="D2" s="82" t="s">
        <v>110</v>
      </c>
      <c r="E2" s="34">
        <v>1091</v>
      </c>
      <c r="F2" s="34">
        <v>1837</v>
      </c>
      <c r="G2" s="34">
        <v>692</v>
      </c>
      <c r="H2" s="35">
        <v>276</v>
      </c>
      <c r="I2" s="34">
        <v>49</v>
      </c>
      <c r="J2" s="34">
        <v>55</v>
      </c>
      <c r="K2" s="34">
        <v>57</v>
      </c>
      <c r="L2" s="34">
        <v>155</v>
      </c>
      <c r="M2" s="36">
        <v>203500</v>
      </c>
      <c r="N2" s="37">
        <v>3.5</v>
      </c>
      <c r="O2" s="34"/>
      <c r="P2" s="34">
        <v>11</v>
      </c>
      <c r="Q2" s="68"/>
    </row>
    <row r="3" spans="1:17" x14ac:dyDescent="0.25">
      <c r="A3" s="32" t="s">
        <v>79</v>
      </c>
      <c r="B3" s="109">
        <v>2002</v>
      </c>
      <c r="C3" s="33" t="s">
        <v>82</v>
      </c>
      <c r="D3" s="83"/>
      <c r="E3" s="34">
        <v>488</v>
      </c>
      <c r="F3" s="34">
        <f>SUM(488+69)</f>
        <v>557</v>
      </c>
      <c r="G3" s="34">
        <v>190</v>
      </c>
      <c r="H3" s="35">
        <v>35</v>
      </c>
      <c r="I3" s="34">
        <v>27</v>
      </c>
      <c r="J3" s="34">
        <v>25</v>
      </c>
      <c r="K3" s="34">
        <v>112</v>
      </c>
      <c r="L3" s="34">
        <v>126</v>
      </c>
      <c r="M3" s="36">
        <v>187500</v>
      </c>
      <c r="N3" s="37">
        <v>0.5</v>
      </c>
      <c r="O3" s="34">
        <v>19</v>
      </c>
      <c r="P3" s="34"/>
    </row>
    <row r="4" spans="1:17" x14ac:dyDescent="0.25">
      <c r="A4" s="38" t="s">
        <v>33</v>
      </c>
      <c r="B4" s="111">
        <v>2000</v>
      </c>
      <c r="C4" s="39" t="s">
        <v>55</v>
      </c>
      <c r="D4" s="84" t="s">
        <v>111</v>
      </c>
      <c r="E4" s="40">
        <v>312</v>
      </c>
      <c r="F4" s="40">
        <f>SUM(312+83)</f>
        <v>395</v>
      </c>
      <c r="G4" s="40">
        <v>161</v>
      </c>
      <c r="H4" s="41">
        <v>51</v>
      </c>
      <c r="I4" s="40">
        <v>21</v>
      </c>
      <c r="J4" s="40">
        <v>15</v>
      </c>
      <c r="K4" s="40">
        <v>11</v>
      </c>
      <c r="L4" s="40">
        <v>34</v>
      </c>
      <c r="M4" s="42">
        <v>60000</v>
      </c>
      <c r="N4" s="43">
        <v>1</v>
      </c>
      <c r="O4" s="40">
        <v>5</v>
      </c>
      <c r="P4" s="40"/>
    </row>
    <row r="5" spans="1:17" x14ac:dyDescent="0.25">
      <c r="A5" s="38" t="s">
        <v>13</v>
      </c>
      <c r="B5" s="111">
        <v>2004</v>
      </c>
      <c r="C5" s="39" t="s">
        <v>29</v>
      </c>
      <c r="D5" s="84"/>
      <c r="E5" s="40">
        <v>239</v>
      </c>
      <c r="F5" s="40">
        <f>SUM(239+346)</f>
        <v>585</v>
      </c>
      <c r="G5" s="40">
        <v>149</v>
      </c>
      <c r="H5" s="41">
        <v>63</v>
      </c>
      <c r="I5" s="40">
        <v>30</v>
      </c>
      <c r="J5" s="40">
        <v>48</v>
      </c>
      <c r="K5" s="40">
        <v>16</v>
      </c>
      <c r="L5" s="40">
        <v>76</v>
      </c>
      <c r="M5" s="42">
        <v>95000</v>
      </c>
      <c r="N5" s="43">
        <v>0.5</v>
      </c>
      <c r="O5" s="40">
        <v>0</v>
      </c>
      <c r="P5" s="40"/>
    </row>
    <row r="6" spans="1:17" x14ac:dyDescent="0.25">
      <c r="A6" s="38" t="s">
        <v>59</v>
      </c>
      <c r="B6" s="111">
        <v>2007</v>
      </c>
      <c r="C6" s="39" t="s">
        <v>72</v>
      </c>
      <c r="D6" s="84"/>
      <c r="E6" s="40">
        <v>230</v>
      </c>
      <c r="F6" s="40">
        <v>247</v>
      </c>
      <c r="G6" s="40">
        <v>60</v>
      </c>
      <c r="H6" s="41">
        <v>13</v>
      </c>
      <c r="I6" s="40">
        <v>7</v>
      </c>
      <c r="J6" s="40">
        <v>10</v>
      </c>
      <c r="K6" s="40">
        <v>7</v>
      </c>
      <c r="L6" s="40">
        <v>10</v>
      </c>
      <c r="M6" s="42">
        <v>13000</v>
      </c>
      <c r="N6" s="43"/>
      <c r="O6" s="40">
        <v>4</v>
      </c>
      <c r="P6" s="40"/>
    </row>
    <row r="7" spans="1:17" x14ac:dyDescent="0.25">
      <c r="A7" s="38" t="s">
        <v>13</v>
      </c>
      <c r="B7" s="111">
        <v>2008</v>
      </c>
      <c r="C7" s="39" t="s">
        <v>30</v>
      </c>
      <c r="D7" s="84"/>
      <c r="E7" s="40">
        <v>228</v>
      </c>
      <c r="F7" s="40">
        <f>SUM(228+146)</f>
        <v>374</v>
      </c>
      <c r="G7" s="40">
        <v>90</v>
      </c>
      <c r="H7" s="41">
        <v>52</v>
      </c>
      <c r="I7" s="40">
        <v>28</v>
      </c>
      <c r="J7" s="40">
        <v>12</v>
      </c>
      <c r="K7" s="40">
        <v>21</v>
      </c>
      <c r="L7" s="40">
        <v>33</v>
      </c>
      <c r="M7" s="42">
        <v>40000</v>
      </c>
      <c r="N7" s="43">
        <v>0.25</v>
      </c>
      <c r="O7" s="40" t="s">
        <v>15</v>
      </c>
      <c r="P7" s="40"/>
    </row>
    <row r="8" spans="1:17" x14ac:dyDescent="0.25">
      <c r="A8" s="38" t="s">
        <v>33</v>
      </c>
      <c r="B8" s="111">
        <v>2000</v>
      </c>
      <c r="C8" s="39" t="s">
        <v>35</v>
      </c>
      <c r="D8" s="84"/>
      <c r="E8" s="40">
        <v>213</v>
      </c>
      <c r="F8" s="40">
        <f>SUM(213+46)</f>
        <v>259</v>
      </c>
      <c r="G8" s="40">
        <v>82</v>
      </c>
      <c r="H8" s="41">
        <v>15</v>
      </c>
      <c r="I8" s="40">
        <v>15</v>
      </c>
      <c r="J8" s="40">
        <v>29</v>
      </c>
      <c r="K8" s="40">
        <v>16</v>
      </c>
      <c r="L8" s="40">
        <v>28</v>
      </c>
      <c r="M8" s="42">
        <v>64000</v>
      </c>
      <c r="N8" s="43">
        <v>0.5</v>
      </c>
      <c r="O8" s="40"/>
      <c r="P8" s="40"/>
    </row>
    <row r="9" spans="1:17" x14ac:dyDescent="0.25">
      <c r="A9" s="38" t="s">
        <v>79</v>
      </c>
      <c r="B9" s="111">
        <v>2001</v>
      </c>
      <c r="C9" s="39" t="s">
        <v>90</v>
      </c>
      <c r="D9" s="84"/>
      <c r="E9" s="40">
        <v>208</v>
      </c>
      <c r="F9" s="40">
        <v>300</v>
      </c>
      <c r="G9" s="40">
        <v>202</v>
      </c>
      <c r="H9" s="41">
        <v>67</v>
      </c>
      <c r="I9" s="40">
        <v>11</v>
      </c>
      <c r="J9" s="40">
        <v>20</v>
      </c>
      <c r="K9" s="40">
        <v>15</v>
      </c>
      <c r="L9" s="40">
        <v>31</v>
      </c>
      <c r="M9" s="42">
        <v>105000</v>
      </c>
      <c r="N9" s="43">
        <v>0.5</v>
      </c>
      <c r="O9" s="40">
        <v>5</v>
      </c>
      <c r="P9" s="40"/>
    </row>
    <row r="10" spans="1:17" x14ac:dyDescent="0.25">
      <c r="A10" s="38" t="s">
        <v>13</v>
      </c>
      <c r="B10" s="111">
        <v>2006</v>
      </c>
      <c r="C10" s="39" t="s">
        <v>31</v>
      </c>
      <c r="D10" s="84"/>
      <c r="E10" s="40">
        <v>208</v>
      </c>
      <c r="F10" s="40">
        <f>SUM(208+69)</f>
        <v>277</v>
      </c>
      <c r="G10" s="40">
        <v>91</v>
      </c>
      <c r="H10" s="41">
        <v>11</v>
      </c>
      <c r="I10" s="40">
        <v>10</v>
      </c>
      <c r="J10" s="40">
        <v>13</v>
      </c>
      <c r="K10" s="40">
        <v>19</v>
      </c>
      <c r="L10" s="40">
        <v>32</v>
      </c>
      <c r="M10" s="42">
        <v>42750</v>
      </c>
      <c r="N10" s="43"/>
      <c r="O10" s="40">
        <v>5</v>
      </c>
      <c r="P10" s="40"/>
    </row>
    <row r="11" spans="1:17" x14ac:dyDescent="0.25">
      <c r="A11" s="38" t="s">
        <v>79</v>
      </c>
      <c r="B11" s="111">
        <v>2003</v>
      </c>
      <c r="C11" s="39" t="s">
        <v>84</v>
      </c>
      <c r="D11" s="85"/>
      <c r="E11" s="40">
        <v>205</v>
      </c>
      <c r="F11" s="40">
        <v>238</v>
      </c>
      <c r="G11" s="40">
        <v>111</v>
      </c>
      <c r="H11" s="41">
        <v>11</v>
      </c>
      <c r="I11" s="40">
        <v>11</v>
      </c>
      <c r="J11" s="40">
        <v>18</v>
      </c>
      <c r="K11" s="40">
        <v>48</v>
      </c>
      <c r="L11" s="40">
        <v>51</v>
      </c>
      <c r="M11" s="42">
        <v>100500</v>
      </c>
      <c r="N11" s="43">
        <v>0.5</v>
      </c>
      <c r="O11" s="40">
        <v>11</v>
      </c>
      <c r="P11" s="40"/>
    </row>
    <row r="12" spans="1:17" x14ac:dyDescent="0.25">
      <c r="A12" s="44" t="s">
        <v>13</v>
      </c>
      <c r="B12" s="107">
        <v>2000</v>
      </c>
      <c r="C12" s="45" t="s">
        <v>18</v>
      </c>
      <c r="D12" s="89" t="s">
        <v>103</v>
      </c>
      <c r="E12" s="46">
        <v>200</v>
      </c>
      <c r="F12" s="46">
        <v>305</v>
      </c>
      <c r="G12" s="46">
        <v>279</v>
      </c>
      <c r="H12" s="47">
        <v>62</v>
      </c>
      <c r="I12" s="46">
        <v>9</v>
      </c>
      <c r="J12" s="46">
        <v>31</v>
      </c>
      <c r="K12" s="46">
        <v>93</v>
      </c>
      <c r="L12" s="46">
        <v>134</v>
      </c>
      <c r="M12" s="48">
        <v>242000</v>
      </c>
      <c r="N12" s="49">
        <v>0.75</v>
      </c>
      <c r="O12" s="46">
        <v>28</v>
      </c>
      <c r="P12" s="46">
        <v>45</v>
      </c>
    </row>
    <row r="13" spans="1:17" x14ac:dyDescent="0.25">
      <c r="A13" s="44" t="s">
        <v>79</v>
      </c>
      <c r="B13" s="107">
        <v>2002</v>
      </c>
      <c r="C13" s="45" t="s">
        <v>83</v>
      </c>
      <c r="D13" s="87"/>
      <c r="E13" s="46">
        <v>160</v>
      </c>
      <c r="F13" s="46">
        <f>SUM(160+108)</f>
        <v>268</v>
      </c>
      <c r="G13" s="46">
        <v>108</v>
      </c>
      <c r="H13" s="47">
        <v>62</v>
      </c>
      <c r="I13" s="46">
        <v>9</v>
      </c>
      <c r="J13" s="46">
        <v>10</v>
      </c>
      <c r="K13" s="46">
        <v>9</v>
      </c>
      <c r="L13" s="46">
        <v>11</v>
      </c>
      <c r="M13" s="48">
        <v>34500</v>
      </c>
      <c r="N13" s="49"/>
      <c r="O13" s="46">
        <v>2</v>
      </c>
      <c r="P13" s="46"/>
    </row>
    <row r="14" spans="1:17" x14ac:dyDescent="0.25">
      <c r="A14" s="44" t="s">
        <v>33</v>
      </c>
      <c r="B14" s="107">
        <v>1999</v>
      </c>
      <c r="C14" s="45" t="s">
        <v>44</v>
      </c>
      <c r="D14" s="87"/>
      <c r="E14" s="46">
        <v>160</v>
      </c>
      <c r="F14" s="46">
        <v>262</v>
      </c>
      <c r="G14" s="46">
        <v>47</v>
      </c>
      <c r="H14" s="47">
        <v>14</v>
      </c>
      <c r="I14" s="46">
        <v>9</v>
      </c>
      <c r="J14" s="46">
        <v>22</v>
      </c>
      <c r="K14" s="46">
        <v>11</v>
      </c>
      <c r="L14" s="46">
        <v>15</v>
      </c>
      <c r="M14" s="48">
        <v>18500</v>
      </c>
      <c r="N14" s="49">
        <v>0.5</v>
      </c>
      <c r="O14" s="46"/>
      <c r="P14" s="46"/>
    </row>
    <row r="15" spans="1:17" x14ac:dyDescent="0.25">
      <c r="A15" s="44" t="s">
        <v>13</v>
      </c>
      <c r="B15" s="107">
        <v>2005</v>
      </c>
      <c r="C15" s="45" t="s">
        <v>14</v>
      </c>
      <c r="D15" s="87"/>
      <c r="E15" s="46">
        <v>151</v>
      </c>
      <c r="F15" s="46">
        <f>SUM(151+66)</f>
        <v>217</v>
      </c>
      <c r="G15" s="46">
        <v>83</v>
      </c>
      <c r="H15" s="47">
        <v>16</v>
      </c>
      <c r="I15" s="46">
        <v>6</v>
      </c>
      <c r="J15" s="46">
        <v>20</v>
      </c>
      <c r="K15" s="46">
        <v>6</v>
      </c>
      <c r="L15" s="46">
        <v>13</v>
      </c>
      <c r="M15" s="48">
        <v>20500</v>
      </c>
      <c r="N15" s="49"/>
      <c r="O15" s="46" t="s">
        <v>15</v>
      </c>
      <c r="P15" s="46"/>
    </row>
    <row r="16" spans="1:17" x14ac:dyDescent="0.25">
      <c r="A16" s="44" t="s">
        <v>79</v>
      </c>
      <c r="B16" s="107">
        <v>2006</v>
      </c>
      <c r="C16" s="45" t="s">
        <v>88</v>
      </c>
      <c r="D16" s="87"/>
      <c r="E16" s="46">
        <v>146</v>
      </c>
      <c r="F16" s="46">
        <f>SUM(146+75)</f>
        <v>221</v>
      </c>
      <c r="G16" s="46">
        <v>104</v>
      </c>
      <c r="H16" s="47">
        <v>46</v>
      </c>
      <c r="I16" s="46">
        <v>12</v>
      </c>
      <c r="J16" s="46">
        <v>35</v>
      </c>
      <c r="K16" s="46">
        <v>17</v>
      </c>
      <c r="L16" s="46">
        <v>34</v>
      </c>
      <c r="M16" s="48">
        <v>84000</v>
      </c>
      <c r="N16" s="49">
        <v>0.75</v>
      </c>
      <c r="O16" s="46">
        <v>4</v>
      </c>
      <c r="P16" s="46"/>
    </row>
    <row r="17" spans="1:16" x14ac:dyDescent="0.25">
      <c r="A17" s="44" t="s">
        <v>33</v>
      </c>
      <c r="B17" s="107">
        <v>2007</v>
      </c>
      <c r="C17" s="45" t="s">
        <v>51</v>
      </c>
      <c r="D17" s="87"/>
      <c r="E17" s="46">
        <v>146</v>
      </c>
      <c r="F17" s="46">
        <v>151</v>
      </c>
      <c r="G17" s="46">
        <v>101</v>
      </c>
      <c r="H17" s="47">
        <v>11</v>
      </c>
      <c r="I17" s="46">
        <v>12</v>
      </c>
      <c r="J17" s="46">
        <v>24</v>
      </c>
      <c r="K17" s="46">
        <v>24</v>
      </c>
      <c r="L17" s="46">
        <v>36</v>
      </c>
      <c r="M17" s="48">
        <v>125000</v>
      </c>
      <c r="N17" s="49">
        <v>0.5</v>
      </c>
      <c r="O17" s="46" t="s">
        <v>15</v>
      </c>
      <c r="P17" s="46">
        <v>8</v>
      </c>
    </row>
    <row r="18" spans="1:16" x14ac:dyDescent="0.25">
      <c r="A18" s="44" t="s">
        <v>79</v>
      </c>
      <c r="B18" s="107">
        <v>2004</v>
      </c>
      <c r="C18" s="45" t="s">
        <v>85</v>
      </c>
      <c r="D18" s="87"/>
      <c r="E18" s="46">
        <v>141</v>
      </c>
      <c r="F18" s="46">
        <v>149</v>
      </c>
      <c r="G18" s="46">
        <v>86</v>
      </c>
      <c r="H18" s="47">
        <v>20</v>
      </c>
      <c r="I18" s="46">
        <v>34</v>
      </c>
      <c r="J18" s="46">
        <v>12</v>
      </c>
      <c r="K18" s="46">
        <v>9</v>
      </c>
      <c r="L18" s="46">
        <v>18</v>
      </c>
      <c r="M18" s="48">
        <v>20450</v>
      </c>
      <c r="N18" s="49">
        <v>0.25</v>
      </c>
      <c r="O18" s="46">
        <v>3</v>
      </c>
      <c r="P18" s="46">
        <v>2</v>
      </c>
    </row>
    <row r="19" spans="1:16" x14ac:dyDescent="0.25">
      <c r="A19" s="44" t="s">
        <v>59</v>
      </c>
      <c r="B19" s="107">
        <v>2003</v>
      </c>
      <c r="C19" s="45" t="s">
        <v>78</v>
      </c>
      <c r="D19" s="87"/>
      <c r="E19" s="46">
        <v>134</v>
      </c>
      <c r="F19" s="46">
        <f>SUM(134+16)</f>
        <v>150</v>
      </c>
      <c r="G19" s="46">
        <v>111</v>
      </c>
      <c r="H19" s="47">
        <v>18</v>
      </c>
      <c r="I19" s="46">
        <v>10</v>
      </c>
      <c r="J19" s="46">
        <v>23</v>
      </c>
      <c r="K19" s="46">
        <v>37</v>
      </c>
      <c r="L19" s="46">
        <v>57</v>
      </c>
      <c r="M19" s="48">
        <v>79000</v>
      </c>
      <c r="N19" s="49"/>
      <c r="O19" s="46" t="s">
        <v>15</v>
      </c>
      <c r="P19" s="46"/>
    </row>
    <row r="20" spans="1:16" x14ac:dyDescent="0.25">
      <c r="A20" s="44" t="s">
        <v>33</v>
      </c>
      <c r="B20" s="107">
        <v>2002</v>
      </c>
      <c r="C20" s="45" t="s">
        <v>39</v>
      </c>
      <c r="D20" s="87"/>
      <c r="E20" s="46">
        <v>125</v>
      </c>
      <c r="F20" s="46">
        <v>128</v>
      </c>
      <c r="G20" s="46">
        <v>103</v>
      </c>
      <c r="H20" s="47">
        <v>13</v>
      </c>
      <c r="I20" s="46">
        <v>13</v>
      </c>
      <c r="J20" s="46">
        <v>10</v>
      </c>
      <c r="K20" s="46">
        <v>4</v>
      </c>
      <c r="L20" s="46">
        <v>14</v>
      </c>
      <c r="M20" s="48">
        <v>10000</v>
      </c>
      <c r="N20" s="49">
        <v>0.5</v>
      </c>
      <c r="O20" s="46" t="s">
        <v>15</v>
      </c>
      <c r="P20" s="46"/>
    </row>
    <row r="21" spans="1:16" x14ac:dyDescent="0.25">
      <c r="A21" s="44" t="s">
        <v>59</v>
      </c>
      <c r="B21" s="107">
        <v>2011</v>
      </c>
      <c r="C21" s="45" t="s">
        <v>61</v>
      </c>
      <c r="D21" s="87"/>
      <c r="E21" s="46">
        <v>115</v>
      </c>
      <c r="F21" s="46">
        <v>125</v>
      </c>
      <c r="G21" s="46">
        <v>14</v>
      </c>
      <c r="H21" s="47">
        <v>7</v>
      </c>
      <c r="I21" s="46">
        <v>12</v>
      </c>
      <c r="J21" s="46">
        <v>15</v>
      </c>
      <c r="K21" s="46">
        <v>3</v>
      </c>
      <c r="L21" s="46">
        <v>7</v>
      </c>
      <c r="M21" s="48">
        <v>8750</v>
      </c>
      <c r="N21" s="49"/>
      <c r="O21" s="46"/>
      <c r="P21" s="46"/>
    </row>
    <row r="22" spans="1:16" x14ac:dyDescent="0.25">
      <c r="A22" s="44" t="s">
        <v>33</v>
      </c>
      <c r="B22" s="107">
        <v>1998</v>
      </c>
      <c r="C22" s="45" t="s">
        <v>34</v>
      </c>
      <c r="D22" s="88"/>
      <c r="E22" s="46">
        <v>103</v>
      </c>
      <c r="F22" s="46">
        <v>137</v>
      </c>
      <c r="G22" s="46">
        <v>74</v>
      </c>
      <c r="H22" s="47">
        <v>26</v>
      </c>
      <c r="I22" s="46">
        <v>8</v>
      </c>
      <c r="J22" s="46">
        <v>17</v>
      </c>
      <c r="K22" s="46">
        <v>6</v>
      </c>
      <c r="L22" s="46">
        <v>8</v>
      </c>
      <c r="M22" s="48">
        <v>14500</v>
      </c>
      <c r="N22" s="49"/>
      <c r="O22" s="46"/>
      <c r="P22" s="46"/>
    </row>
    <row r="23" spans="1:16" x14ac:dyDescent="0.25">
      <c r="A23" s="50" t="s">
        <v>13</v>
      </c>
      <c r="B23" s="102">
        <v>2010</v>
      </c>
      <c r="C23" s="51" t="s">
        <v>23</v>
      </c>
      <c r="D23" s="94" t="s">
        <v>104</v>
      </c>
      <c r="E23" s="52">
        <v>96</v>
      </c>
      <c r="F23" s="52">
        <f>SUM(96+11)</f>
        <v>107</v>
      </c>
      <c r="G23" s="52">
        <v>61</v>
      </c>
      <c r="H23" s="53">
        <v>14</v>
      </c>
      <c r="I23" s="52">
        <v>9</v>
      </c>
      <c r="J23" s="52">
        <v>18</v>
      </c>
      <c r="K23" s="52">
        <v>13</v>
      </c>
      <c r="L23" s="52">
        <v>29</v>
      </c>
      <c r="M23" s="54">
        <v>26500</v>
      </c>
      <c r="N23" s="55"/>
      <c r="O23" s="52"/>
      <c r="P23" s="52"/>
    </row>
    <row r="24" spans="1:16" x14ac:dyDescent="0.25">
      <c r="A24" s="50" t="s">
        <v>13</v>
      </c>
      <c r="B24" s="110">
        <v>2014</v>
      </c>
      <c r="C24" s="51" t="s">
        <v>28</v>
      </c>
      <c r="D24" s="87"/>
      <c r="E24" s="52">
        <v>88</v>
      </c>
      <c r="F24" s="52">
        <f>SUM(88+55)</f>
        <v>143</v>
      </c>
      <c r="G24" s="52">
        <v>56</v>
      </c>
      <c r="H24" s="53">
        <v>16</v>
      </c>
      <c r="I24" s="52">
        <v>14</v>
      </c>
      <c r="J24" s="52">
        <v>13</v>
      </c>
      <c r="K24" s="52">
        <v>12</v>
      </c>
      <c r="L24" s="52">
        <v>28</v>
      </c>
      <c r="M24" s="54">
        <v>22500</v>
      </c>
      <c r="N24" s="55"/>
      <c r="O24" s="52"/>
      <c r="P24" s="52"/>
    </row>
    <row r="25" spans="1:16" x14ac:dyDescent="0.25">
      <c r="A25" s="50" t="s">
        <v>33</v>
      </c>
      <c r="B25" s="102">
        <v>2004</v>
      </c>
      <c r="C25" s="51" t="s">
        <v>54</v>
      </c>
      <c r="D25" s="87"/>
      <c r="E25" s="52">
        <v>86</v>
      </c>
      <c r="F25" s="52">
        <f>SUM(86+21)</f>
        <v>107</v>
      </c>
      <c r="G25" s="52">
        <v>28</v>
      </c>
      <c r="H25" s="53">
        <v>25</v>
      </c>
      <c r="I25" s="52">
        <v>12</v>
      </c>
      <c r="J25" s="52">
        <v>14</v>
      </c>
      <c r="K25" s="52">
        <v>8</v>
      </c>
      <c r="L25" s="52">
        <v>8</v>
      </c>
      <c r="M25" s="54">
        <v>8000</v>
      </c>
      <c r="N25" s="55"/>
      <c r="O25" s="52"/>
      <c r="P25" s="52"/>
    </row>
    <row r="26" spans="1:16" x14ac:dyDescent="0.25">
      <c r="A26" s="50" t="s">
        <v>13</v>
      </c>
      <c r="B26" s="102">
        <v>2006</v>
      </c>
      <c r="C26" s="51" t="s">
        <v>19</v>
      </c>
      <c r="D26" s="87"/>
      <c r="E26" s="52">
        <v>85</v>
      </c>
      <c r="F26" s="52">
        <f>SUM(85+39)</f>
        <v>124</v>
      </c>
      <c r="G26" s="52">
        <v>54</v>
      </c>
      <c r="H26" s="53">
        <v>8</v>
      </c>
      <c r="I26" s="52">
        <v>6</v>
      </c>
      <c r="J26" s="52">
        <v>24</v>
      </c>
      <c r="K26" s="52">
        <v>26</v>
      </c>
      <c r="L26" s="52">
        <v>39</v>
      </c>
      <c r="M26" s="54">
        <v>54000</v>
      </c>
      <c r="N26" s="55"/>
      <c r="O26" s="52"/>
      <c r="P26" s="52"/>
    </row>
    <row r="27" spans="1:16" x14ac:dyDescent="0.25">
      <c r="A27" s="50" t="s">
        <v>33</v>
      </c>
      <c r="B27" s="102">
        <v>2010</v>
      </c>
      <c r="C27" s="51" t="s">
        <v>36</v>
      </c>
      <c r="D27" s="87"/>
      <c r="E27" s="52">
        <v>85</v>
      </c>
      <c r="F27" s="52">
        <v>85</v>
      </c>
      <c r="G27" s="52">
        <v>26</v>
      </c>
      <c r="H27" s="53">
        <v>3</v>
      </c>
      <c r="I27" s="52">
        <v>3</v>
      </c>
      <c r="J27" s="52">
        <v>16</v>
      </c>
      <c r="K27" s="52">
        <v>31</v>
      </c>
      <c r="L27" s="52">
        <v>0</v>
      </c>
      <c r="M27" s="54">
        <v>16800</v>
      </c>
      <c r="N27" s="55"/>
      <c r="O27" s="52" t="s">
        <v>15</v>
      </c>
      <c r="P27" s="52"/>
    </row>
    <row r="28" spans="1:16" x14ac:dyDescent="0.25">
      <c r="A28" s="50" t="s">
        <v>59</v>
      </c>
      <c r="B28" s="102">
        <v>2006</v>
      </c>
      <c r="C28" s="51" t="s">
        <v>64</v>
      </c>
      <c r="D28" s="87"/>
      <c r="E28" s="52">
        <v>81</v>
      </c>
      <c r="F28" s="52">
        <v>90</v>
      </c>
      <c r="G28" s="52">
        <v>52</v>
      </c>
      <c r="H28" s="53">
        <v>4</v>
      </c>
      <c r="I28" s="52">
        <v>5</v>
      </c>
      <c r="J28" s="52">
        <v>17</v>
      </c>
      <c r="K28" s="52">
        <v>14</v>
      </c>
      <c r="L28" s="52">
        <v>14</v>
      </c>
      <c r="M28" s="54">
        <v>19000</v>
      </c>
      <c r="N28" s="55"/>
      <c r="O28" s="52"/>
      <c r="P28" s="52"/>
    </row>
    <row r="29" spans="1:16" x14ac:dyDescent="0.25">
      <c r="A29" s="50" t="s">
        <v>13</v>
      </c>
      <c r="B29" s="110">
        <v>2015</v>
      </c>
      <c r="C29" s="51" t="s">
        <v>27</v>
      </c>
      <c r="D29" s="87"/>
      <c r="E29" s="52">
        <v>80</v>
      </c>
      <c r="F29" s="52">
        <v>83</v>
      </c>
      <c r="G29" s="52">
        <v>44</v>
      </c>
      <c r="H29" s="53">
        <v>7</v>
      </c>
      <c r="I29" s="52">
        <v>14</v>
      </c>
      <c r="J29" s="52">
        <v>22</v>
      </c>
      <c r="K29" s="52">
        <v>5</v>
      </c>
      <c r="L29" s="52">
        <v>14</v>
      </c>
      <c r="M29" s="54">
        <v>25000</v>
      </c>
      <c r="N29" s="55">
        <v>0.5</v>
      </c>
      <c r="O29" s="52">
        <v>15</v>
      </c>
      <c r="P29" s="52"/>
    </row>
    <row r="30" spans="1:16" x14ac:dyDescent="0.25">
      <c r="A30" s="50" t="s">
        <v>33</v>
      </c>
      <c r="B30" s="102">
        <v>2007</v>
      </c>
      <c r="C30" s="51" t="s">
        <v>37</v>
      </c>
      <c r="D30" s="87"/>
      <c r="E30" s="52">
        <v>79</v>
      </c>
      <c r="F30" s="52">
        <f>SUM(79+119)</f>
        <v>198</v>
      </c>
      <c r="G30" s="52">
        <v>74</v>
      </c>
      <c r="H30" s="53">
        <v>20</v>
      </c>
      <c r="I30" s="52">
        <v>4</v>
      </c>
      <c r="J30" s="52">
        <v>28</v>
      </c>
      <c r="K30" s="52">
        <v>24</v>
      </c>
      <c r="L30" s="52">
        <v>28</v>
      </c>
      <c r="M30" s="54">
        <v>156000</v>
      </c>
      <c r="N30" s="55"/>
      <c r="O30" s="52"/>
      <c r="P30" s="52">
        <v>4</v>
      </c>
    </row>
    <row r="31" spans="1:16" x14ac:dyDescent="0.25">
      <c r="A31" s="50" t="s">
        <v>59</v>
      </c>
      <c r="B31" s="102">
        <v>2014</v>
      </c>
      <c r="C31" s="51" t="s">
        <v>67</v>
      </c>
      <c r="D31" s="87"/>
      <c r="E31" s="52">
        <v>79</v>
      </c>
      <c r="F31" s="52">
        <v>79</v>
      </c>
      <c r="G31" s="52">
        <v>10</v>
      </c>
      <c r="H31" s="53">
        <v>2</v>
      </c>
      <c r="I31" s="52">
        <v>19</v>
      </c>
      <c r="J31" s="52">
        <v>5</v>
      </c>
      <c r="K31" s="52">
        <v>8</v>
      </c>
      <c r="L31" s="52">
        <v>25</v>
      </c>
      <c r="M31" s="54">
        <v>9000</v>
      </c>
      <c r="N31" s="55"/>
      <c r="O31" s="52"/>
      <c r="P31" s="52">
        <v>1</v>
      </c>
    </row>
    <row r="32" spans="1:16" x14ac:dyDescent="0.25">
      <c r="A32" s="50" t="s">
        <v>79</v>
      </c>
      <c r="B32" s="102">
        <v>2012</v>
      </c>
      <c r="C32" s="51" t="s">
        <v>81</v>
      </c>
      <c r="D32" s="87"/>
      <c r="E32" s="52">
        <v>79</v>
      </c>
      <c r="F32" s="52">
        <v>79</v>
      </c>
      <c r="G32" s="52">
        <v>30</v>
      </c>
      <c r="H32" s="53">
        <v>4</v>
      </c>
      <c r="I32" s="52">
        <v>4</v>
      </c>
      <c r="J32" s="52">
        <v>10</v>
      </c>
      <c r="K32" s="52">
        <v>37</v>
      </c>
      <c r="L32" s="52">
        <v>37</v>
      </c>
      <c r="M32" s="54">
        <v>45000</v>
      </c>
      <c r="N32" s="55"/>
      <c r="O32" s="52">
        <v>1</v>
      </c>
      <c r="P32" s="52"/>
    </row>
    <row r="33" spans="1:16" x14ac:dyDescent="0.25">
      <c r="A33" s="50" t="s">
        <v>59</v>
      </c>
      <c r="B33" s="102">
        <v>2007</v>
      </c>
      <c r="C33" s="51" t="s">
        <v>73</v>
      </c>
      <c r="D33" s="87"/>
      <c r="E33" s="52">
        <v>78</v>
      </c>
      <c r="F33" s="52">
        <f>SUM(78+65)</f>
        <v>143</v>
      </c>
      <c r="G33" s="52">
        <v>49</v>
      </c>
      <c r="H33" s="53">
        <v>32</v>
      </c>
      <c r="I33" s="52">
        <v>8</v>
      </c>
      <c r="J33" s="52">
        <v>10</v>
      </c>
      <c r="K33" s="52">
        <v>12</v>
      </c>
      <c r="L33" s="52">
        <v>26</v>
      </c>
      <c r="M33" s="54">
        <v>16000</v>
      </c>
      <c r="N33" s="55"/>
      <c r="O33" s="52">
        <v>6</v>
      </c>
      <c r="P33" s="52"/>
    </row>
    <row r="34" spans="1:16" x14ac:dyDescent="0.25">
      <c r="A34" s="50" t="s">
        <v>59</v>
      </c>
      <c r="B34" s="102">
        <v>2008</v>
      </c>
      <c r="C34" s="51" t="s">
        <v>62</v>
      </c>
      <c r="D34" s="87"/>
      <c r="E34" s="52">
        <v>76</v>
      </c>
      <c r="F34" s="52">
        <f>SUM(76+63)</f>
        <v>139</v>
      </c>
      <c r="G34" s="52">
        <v>34</v>
      </c>
      <c r="H34" s="53">
        <v>35</v>
      </c>
      <c r="I34" s="52">
        <v>15</v>
      </c>
      <c r="J34" s="52">
        <v>14</v>
      </c>
      <c r="K34" s="52">
        <v>11</v>
      </c>
      <c r="L34" s="52">
        <v>12</v>
      </c>
      <c r="M34" s="54">
        <v>17500</v>
      </c>
      <c r="N34" s="55"/>
      <c r="O34" s="52">
        <v>0</v>
      </c>
      <c r="P34" s="52"/>
    </row>
    <row r="35" spans="1:16" x14ac:dyDescent="0.25">
      <c r="A35" s="50" t="s">
        <v>33</v>
      </c>
      <c r="B35" s="102">
        <v>2004</v>
      </c>
      <c r="C35" s="51" t="s">
        <v>58</v>
      </c>
      <c r="D35" s="87"/>
      <c r="E35" s="52">
        <v>75</v>
      </c>
      <c r="F35" s="52">
        <v>122</v>
      </c>
      <c r="G35" s="52">
        <v>52</v>
      </c>
      <c r="H35" s="53">
        <v>11</v>
      </c>
      <c r="I35" s="52">
        <v>5</v>
      </c>
      <c r="J35" s="52">
        <v>10</v>
      </c>
      <c r="K35" s="52">
        <v>10</v>
      </c>
      <c r="L35" s="52">
        <v>10</v>
      </c>
      <c r="M35" s="54">
        <v>29000</v>
      </c>
      <c r="N35" s="55"/>
      <c r="O35" s="52">
        <v>7</v>
      </c>
      <c r="P35" s="52"/>
    </row>
    <row r="36" spans="1:16" x14ac:dyDescent="0.25">
      <c r="A36" s="50" t="s">
        <v>79</v>
      </c>
      <c r="B36" s="102">
        <v>2015</v>
      </c>
      <c r="C36" s="51" t="s">
        <v>87</v>
      </c>
      <c r="D36" s="87"/>
      <c r="E36" s="52">
        <v>65</v>
      </c>
      <c r="F36" s="52">
        <f>SUM(65+39)</f>
        <v>104</v>
      </c>
      <c r="G36" s="52">
        <v>21</v>
      </c>
      <c r="H36" s="53">
        <v>5</v>
      </c>
      <c r="I36" s="52">
        <v>3</v>
      </c>
      <c r="J36" s="52">
        <v>11</v>
      </c>
      <c r="K36" s="52">
        <v>4</v>
      </c>
      <c r="L36" s="52">
        <v>7</v>
      </c>
      <c r="M36" s="54">
        <v>6000</v>
      </c>
      <c r="N36" s="55"/>
      <c r="O36" s="52">
        <v>2</v>
      </c>
      <c r="P36" s="52"/>
    </row>
    <row r="37" spans="1:16" x14ac:dyDescent="0.25">
      <c r="A37" s="50" t="s">
        <v>33</v>
      </c>
      <c r="B37" s="102">
        <v>2016</v>
      </c>
      <c r="C37" s="51" t="s">
        <v>47</v>
      </c>
      <c r="D37" s="87"/>
      <c r="E37" s="52">
        <v>63</v>
      </c>
      <c r="F37" s="52">
        <v>72</v>
      </c>
      <c r="G37" s="52">
        <v>18</v>
      </c>
      <c r="H37" s="53">
        <v>10</v>
      </c>
      <c r="I37" s="52">
        <v>3</v>
      </c>
      <c r="J37" s="52">
        <v>11</v>
      </c>
      <c r="K37" s="52">
        <v>4</v>
      </c>
      <c r="L37" s="52">
        <v>20</v>
      </c>
      <c r="M37" s="54">
        <v>3000</v>
      </c>
      <c r="N37" s="55"/>
      <c r="O37" s="52" t="s">
        <v>15</v>
      </c>
      <c r="P37" s="52"/>
    </row>
    <row r="38" spans="1:16" x14ac:dyDescent="0.25">
      <c r="A38" s="50" t="s">
        <v>59</v>
      </c>
      <c r="B38" s="102">
        <v>2006</v>
      </c>
      <c r="C38" s="51" t="s">
        <v>69</v>
      </c>
      <c r="D38" s="87"/>
      <c r="E38" s="52">
        <v>61</v>
      </c>
      <c r="F38" s="52">
        <v>61</v>
      </c>
      <c r="G38" s="52">
        <v>43</v>
      </c>
      <c r="H38" s="53">
        <v>28</v>
      </c>
      <c r="I38" s="52">
        <v>4</v>
      </c>
      <c r="J38" s="52">
        <v>14</v>
      </c>
      <c r="K38" s="52">
        <v>11</v>
      </c>
      <c r="L38" s="52">
        <v>20</v>
      </c>
      <c r="M38" s="54">
        <v>35000</v>
      </c>
      <c r="N38" s="55"/>
      <c r="O38" s="52"/>
      <c r="P38" s="52"/>
    </row>
    <row r="39" spans="1:16" x14ac:dyDescent="0.25">
      <c r="A39" s="50" t="s">
        <v>59</v>
      </c>
      <c r="B39" s="102">
        <v>2009</v>
      </c>
      <c r="C39" s="51" t="s">
        <v>71</v>
      </c>
      <c r="D39" s="87"/>
      <c r="E39" s="52">
        <v>59</v>
      </c>
      <c r="F39" s="52">
        <v>61</v>
      </c>
      <c r="G39" s="52">
        <v>23</v>
      </c>
      <c r="H39" s="53">
        <v>4</v>
      </c>
      <c r="I39" s="52">
        <v>4</v>
      </c>
      <c r="J39" s="52">
        <v>13</v>
      </c>
      <c r="K39" s="52">
        <v>15</v>
      </c>
      <c r="L39" s="52">
        <v>4</v>
      </c>
      <c r="M39" s="54">
        <v>15000</v>
      </c>
      <c r="N39" s="55"/>
      <c r="O39" s="52"/>
      <c r="P39" s="52"/>
    </row>
    <row r="40" spans="1:16" x14ac:dyDescent="0.25">
      <c r="A40" s="50" t="s">
        <v>59</v>
      </c>
      <c r="B40" s="102">
        <v>2005</v>
      </c>
      <c r="C40" s="51" t="s">
        <v>60</v>
      </c>
      <c r="D40" s="87"/>
      <c r="E40" s="52">
        <v>58</v>
      </c>
      <c r="F40" s="52">
        <f>SUM(58+76)</f>
        <v>134</v>
      </c>
      <c r="G40" s="52">
        <v>22</v>
      </c>
      <c r="H40" s="53">
        <v>20</v>
      </c>
      <c r="I40" s="52">
        <v>1</v>
      </c>
      <c r="J40" s="52">
        <v>20</v>
      </c>
      <c r="K40" s="52">
        <v>8</v>
      </c>
      <c r="L40" s="52">
        <v>20</v>
      </c>
      <c r="M40" s="54">
        <v>24000</v>
      </c>
      <c r="N40" s="55">
        <v>0.5</v>
      </c>
      <c r="O40" s="52" t="s">
        <v>15</v>
      </c>
      <c r="P40" s="52"/>
    </row>
    <row r="41" spans="1:16" x14ac:dyDescent="0.25">
      <c r="A41" s="50" t="s">
        <v>59</v>
      </c>
      <c r="B41" s="102">
        <v>2011</v>
      </c>
      <c r="C41" s="51" t="s">
        <v>65</v>
      </c>
      <c r="D41" s="87"/>
      <c r="E41" s="52">
        <v>58</v>
      </c>
      <c r="F41" s="52">
        <v>58</v>
      </c>
      <c r="G41" s="52">
        <v>9</v>
      </c>
      <c r="H41" s="53">
        <v>7</v>
      </c>
      <c r="I41" s="52">
        <v>7</v>
      </c>
      <c r="J41" s="52">
        <v>9</v>
      </c>
      <c r="K41" s="52">
        <v>9</v>
      </c>
      <c r="L41" s="52">
        <v>9</v>
      </c>
      <c r="M41" s="54">
        <v>3750</v>
      </c>
      <c r="N41" s="55"/>
      <c r="O41" s="52"/>
      <c r="P41" s="52"/>
    </row>
    <row r="42" spans="1:16" x14ac:dyDescent="0.25">
      <c r="A42" s="50" t="s">
        <v>59</v>
      </c>
      <c r="B42" s="102">
        <v>2010</v>
      </c>
      <c r="C42" s="51" t="s">
        <v>68</v>
      </c>
      <c r="D42" s="87"/>
      <c r="E42" s="52">
        <v>57</v>
      </c>
      <c r="F42" s="52">
        <v>78</v>
      </c>
      <c r="G42" s="52">
        <v>25</v>
      </c>
      <c r="H42" s="53">
        <v>22</v>
      </c>
      <c r="I42" s="52">
        <v>11</v>
      </c>
      <c r="J42" s="52">
        <v>9</v>
      </c>
      <c r="K42" s="52">
        <v>12</v>
      </c>
      <c r="L42" s="52">
        <v>15</v>
      </c>
      <c r="M42" s="54">
        <v>30000</v>
      </c>
      <c r="N42" s="55"/>
      <c r="O42" s="52">
        <v>0</v>
      </c>
      <c r="P42" s="52"/>
    </row>
    <row r="43" spans="1:16" x14ac:dyDescent="0.25">
      <c r="A43" s="56" t="s">
        <v>13</v>
      </c>
      <c r="B43" s="103">
        <v>2006</v>
      </c>
      <c r="C43" s="57" t="s">
        <v>24</v>
      </c>
      <c r="D43" s="95" t="s">
        <v>105</v>
      </c>
      <c r="E43" s="58">
        <v>50</v>
      </c>
      <c r="F43" s="58">
        <v>50</v>
      </c>
      <c r="G43" s="58">
        <v>25</v>
      </c>
      <c r="H43" s="59">
        <v>5</v>
      </c>
      <c r="I43" s="58">
        <v>5</v>
      </c>
      <c r="J43" s="58">
        <v>8</v>
      </c>
      <c r="K43" s="58">
        <v>3</v>
      </c>
      <c r="L43" s="58">
        <v>3</v>
      </c>
      <c r="M43" s="60">
        <v>4000</v>
      </c>
      <c r="N43" s="61"/>
      <c r="O43" s="58"/>
      <c r="P43" s="58"/>
    </row>
    <row r="44" spans="1:16" x14ac:dyDescent="0.25">
      <c r="A44" s="56" t="s">
        <v>59</v>
      </c>
      <c r="B44" s="103">
        <v>2009</v>
      </c>
      <c r="C44" s="57" t="s">
        <v>77</v>
      </c>
      <c r="D44" s="96"/>
      <c r="E44" s="58">
        <v>49</v>
      </c>
      <c r="F44" s="58">
        <f>SUM(49+25)</f>
        <v>74</v>
      </c>
      <c r="G44" s="58">
        <v>27</v>
      </c>
      <c r="H44" s="59">
        <v>14</v>
      </c>
      <c r="I44" s="58">
        <v>6</v>
      </c>
      <c r="J44" s="58">
        <v>13</v>
      </c>
      <c r="K44" s="58">
        <v>4</v>
      </c>
      <c r="L44" s="58">
        <v>19</v>
      </c>
      <c r="M44" s="60">
        <v>1750</v>
      </c>
      <c r="N44" s="61">
        <v>0.5</v>
      </c>
      <c r="O44" s="58"/>
      <c r="P44" s="58"/>
    </row>
    <row r="45" spans="1:16" x14ac:dyDescent="0.25">
      <c r="A45" s="56" t="s">
        <v>79</v>
      </c>
      <c r="B45" s="103">
        <v>2012</v>
      </c>
      <c r="C45" s="57" t="s">
        <v>86</v>
      </c>
      <c r="D45" s="96"/>
      <c r="E45" s="58">
        <v>45</v>
      </c>
      <c r="F45" s="58">
        <v>45</v>
      </c>
      <c r="G45" s="58">
        <v>5</v>
      </c>
      <c r="H45" s="59">
        <v>1</v>
      </c>
      <c r="I45" s="58">
        <v>1</v>
      </c>
      <c r="J45" s="58">
        <v>4</v>
      </c>
      <c r="K45" s="58">
        <v>1</v>
      </c>
      <c r="L45" s="58">
        <v>2</v>
      </c>
      <c r="M45" s="60">
        <v>1115</v>
      </c>
      <c r="N45" s="61"/>
      <c r="O45" s="58">
        <v>1</v>
      </c>
      <c r="P45" s="58"/>
    </row>
    <row r="46" spans="1:16" x14ac:dyDescent="0.25">
      <c r="A46" s="56" t="s">
        <v>33</v>
      </c>
      <c r="B46" s="103">
        <v>2005</v>
      </c>
      <c r="C46" s="57" t="s">
        <v>40</v>
      </c>
      <c r="D46" s="96"/>
      <c r="E46" s="58">
        <v>41</v>
      </c>
      <c r="F46" s="58">
        <v>56</v>
      </c>
      <c r="G46" s="58">
        <v>16</v>
      </c>
      <c r="H46" s="59">
        <v>3</v>
      </c>
      <c r="I46" s="58">
        <v>3</v>
      </c>
      <c r="J46" s="58">
        <v>7</v>
      </c>
      <c r="K46" s="58">
        <v>30</v>
      </c>
      <c r="L46" s="58">
        <v>24</v>
      </c>
      <c r="M46" s="60">
        <v>23600</v>
      </c>
      <c r="N46" s="61"/>
      <c r="O46" s="58"/>
      <c r="P46" s="58"/>
    </row>
    <row r="47" spans="1:16" x14ac:dyDescent="0.25">
      <c r="A47" s="56" t="s">
        <v>33</v>
      </c>
      <c r="B47" s="103">
        <v>2010</v>
      </c>
      <c r="C47" s="57" t="s">
        <v>38</v>
      </c>
      <c r="D47" s="96"/>
      <c r="E47" s="58">
        <v>36</v>
      </c>
      <c r="F47" s="58">
        <v>41</v>
      </c>
      <c r="G47" s="58">
        <v>13</v>
      </c>
      <c r="H47" s="59">
        <v>3</v>
      </c>
      <c r="I47" s="58">
        <v>6</v>
      </c>
      <c r="J47" s="58">
        <v>15</v>
      </c>
      <c r="K47" s="58">
        <v>16</v>
      </c>
      <c r="L47" s="58">
        <v>17</v>
      </c>
      <c r="M47" s="60">
        <v>8500</v>
      </c>
      <c r="N47" s="61">
        <v>0.5</v>
      </c>
      <c r="O47" s="58"/>
      <c r="P47" s="58"/>
    </row>
    <row r="48" spans="1:16" x14ac:dyDescent="0.25">
      <c r="A48" s="56" t="s">
        <v>13</v>
      </c>
      <c r="B48" s="104">
        <v>2017</v>
      </c>
      <c r="C48" s="57" t="s">
        <v>32</v>
      </c>
      <c r="D48" s="96"/>
      <c r="E48" s="58">
        <v>36</v>
      </c>
      <c r="F48" s="58">
        <v>37</v>
      </c>
      <c r="G48" s="58">
        <v>14</v>
      </c>
      <c r="H48" s="59">
        <v>3</v>
      </c>
      <c r="I48" s="58">
        <v>1</v>
      </c>
      <c r="J48" s="58">
        <v>7</v>
      </c>
      <c r="K48" s="58">
        <v>1</v>
      </c>
      <c r="L48" s="58">
        <v>3</v>
      </c>
      <c r="M48" s="60">
        <v>5000</v>
      </c>
      <c r="N48" s="61"/>
      <c r="O48" s="58"/>
      <c r="P48" s="58">
        <v>2</v>
      </c>
    </row>
    <row r="49" spans="1:16" x14ac:dyDescent="0.25">
      <c r="A49" s="56" t="s">
        <v>33</v>
      </c>
      <c r="B49" s="103">
        <v>2006</v>
      </c>
      <c r="C49" s="57" t="s">
        <v>56</v>
      </c>
      <c r="D49" s="96"/>
      <c r="E49" s="58">
        <v>35</v>
      </c>
      <c r="F49" s="58">
        <f>SUM(35+17)</f>
        <v>52</v>
      </c>
      <c r="G49" s="58">
        <v>22</v>
      </c>
      <c r="H49" s="59">
        <v>8</v>
      </c>
      <c r="I49" s="58">
        <v>6</v>
      </c>
      <c r="J49" s="58">
        <v>15</v>
      </c>
      <c r="K49" s="58">
        <v>6</v>
      </c>
      <c r="L49" s="58">
        <v>6</v>
      </c>
      <c r="M49" s="60">
        <v>15000</v>
      </c>
      <c r="N49" s="61">
        <v>0.5</v>
      </c>
      <c r="O49" s="58"/>
      <c r="P49" s="58"/>
    </row>
    <row r="50" spans="1:16" x14ac:dyDescent="0.25">
      <c r="A50" s="56" t="s">
        <v>33</v>
      </c>
      <c r="B50" s="103">
        <v>2001</v>
      </c>
      <c r="C50" s="57" t="s">
        <v>49</v>
      </c>
      <c r="D50" s="96"/>
      <c r="E50" s="58">
        <v>35</v>
      </c>
      <c r="F50" s="58">
        <v>42</v>
      </c>
      <c r="G50" s="58">
        <v>39</v>
      </c>
      <c r="H50" s="59">
        <v>13</v>
      </c>
      <c r="I50" s="58">
        <v>3</v>
      </c>
      <c r="J50" s="58">
        <v>12</v>
      </c>
      <c r="K50" s="58">
        <v>6</v>
      </c>
      <c r="L50" s="58">
        <v>8</v>
      </c>
      <c r="M50" s="60">
        <v>8500</v>
      </c>
      <c r="N50" s="61"/>
      <c r="O50" s="58"/>
      <c r="P50" s="58"/>
    </row>
    <row r="51" spans="1:16" x14ac:dyDescent="0.25">
      <c r="A51" s="56" t="s">
        <v>79</v>
      </c>
      <c r="B51" s="103">
        <v>2007</v>
      </c>
      <c r="C51" s="57" t="s">
        <v>80</v>
      </c>
      <c r="D51" s="96"/>
      <c r="E51" s="58">
        <v>34</v>
      </c>
      <c r="F51" s="58">
        <f>SUM(34+84)</f>
        <v>118</v>
      </c>
      <c r="G51" s="58">
        <v>51</v>
      </c>
      <c r="H51" s="59">
        <v>3</v>
      </c>
      <c r="I51" s="58">
        <v>7</v>
      </c>
      <c r="J51" s="58">
        <v>15</v>
      </c>
      <c r="K51" s="58">
        <v>11</v>
      </c>
      <c r="L51" s="58">
        <v>0</v>
      </c>
      <c r="M51" s="60">
        <v>22500</v>
      </c>
      <c r="N51" s="61"/>
      <c r="O51" s="58">
        <v>2</v>
      </c>
      <c r="P51" s="58"/>
    </row>
    <row r="52" spans="1:16" x14ac:dyDescent="0.25">
      <c r="A52" s="56" t="s">
        <v>13</v>
      </c>
      <c r="B52" s="103">
        <v>2010</v>
      </c>
      <c r="C52" s="57" t="s">
        <v>20</v>
      </c>
      <c r="D52" s="96"/>
      <c r="E52" s="58">
        <v>34</v>
      </c>
      <c r="F52" s="58">
        <f>+SUM(34+23)</f>
        <v>57</v>
      </c>
      <c r="G52" s="58">
        <v>35</v>
      </c>
      <c r="H52" s="59">
        <v>4</v>
      </c>
      <c r="I52" s="58">
        <v>4</v>
      </c>
      <c r="J52" s="58">
        <v>9</v>
      </c>
      <c r="K52" s="58">
        <v>5</v>
      </c>
      <c r="L52" s="58">
        <v>6</v>
      </c>
      <c r="M52" s="60">
        <v>4000</v>
      </c>
      <c r="N52" s="61"/>
      <c r="O52" s="58"/>
      <c r="P52" s="58"/>
    </row>
    <row r="53" spans="1:16" x14ac:dyDescent="0.25">
      <c r="A53" s="56" t="s">
        <v>33</v>
      </c>
      <c r="B53" s="103">
        <v>2018</v>
      </c>
      <c r="C53" s="57" t="s">
        <v>53</v>
      </c>
      <c r="D53" s="96"/>
      <c r="E53" s="58">
        <v>33</v>
      </c>
      <c r="F53" s="58">
        <v>34</v>
      </c>
      <c r="G53" s="58">
        <v>22</v>
      </c>
      <c r="H53" s="59">
        <v>3</v>
      </c>
      <c r="I53" s="58">
        <v>2</v>
      </c>
      <c r="J53" s="58">
        <v>18</v>
      </c>
      <c r="K53" s="58">
        <v>4</v>
      </c>
      <c r="L53" s="58">
        <v>4</v>
      </c>
      <c r="M53" s="60">
        <v>10000</v>
      </c>
      <c r="N53" s="61"/>
      <c r="O53" s="58" t="s">
        <v>15</v>
      </c>
      <c r="P53" s="58"/>
    </row>
    <row r="54" spans="1:16" x14ac:dyDescent="0.25">
      <c r="A54" s="62" t="s">
        <v>59</v>
      </c>
      <c r="B54" s="105">
        <v>2011</v>
      </c>
      <c r="C54" s="63" t="s">
        <v>75</v>
      </c>
      <c r="D54" s="99" t="s">
        <v>106</v>
      </c>
      <c r="E54" s="64">
        <v>30</v>
      </c>
      <c r="F54" s="64">
        <v>32</v>
      </c>
      <c r="G54" s="64">
        <v>6</v>
      </c>
      <c r="H54" s="65">
        <v>3</v>
      </c>
      <c r="I54" s="64">
        <v>3</v>
      </c>
      <c r="J54" s="64">
        <v>9</v>
      </c>
      <c r="K54" s="64">
        <v>3</v>
      </c>
      <c r="L54" s="64">
        <v>4</v>
      </c>
      <c r="M54" s="66">
        <v>4000</v>
      </c>
      <c r="N54" s="67"/>
      <c r="O54" s="64">
        <v>1</v>
      </c>
      <c r="P54" s="64"/>
    </row>
    <row r="55" spans="1:16" x14ac:dyDescent="0.25">
      <c r="A55" s="62" t="s">
        <v>59</v>
      </c>
      <c r="B55" s="105">
        <v>2018</v>
      </c>
      <c r="C55" s="63" t="s">
        <v>66</v>
      </c>
      <c r="D55" s="87"/>
      <c r="E55" s="64">
        <v>29</v>
      </c>
      <c r="F55" s="64">
        <v>39</v>
      </c>
      <c r="G55" s="64">
        <v>12</v>
      </c>
      <c r="H55" s="65">
        <v>1</v>
      </c>
      <c r="I55" s="64">
        <v>4</v>
      </c>
      <c r="J55" s="64">
        <v>6</v>
      </c>
      <c r="K55" s="64">
        <v>16</v>
      </c>
      <c r="L55" s="64">
        <v>16</v>
      </c>
      <c r="M55" s="66">
        <v>18000</v>
      </c>
      <c r="N55" s="67"/>
      <c r="O55" s="64"/>
      <c r="P55" s="64"/>
    </row>
    <row r="56" spans="1:16" x14ac:dyDescent="0.25">
      <c r="A56" s="62" t="s">
        <v>33</v>
      </c>
      <c r="B56" s="105">
        <v>2010</v>
      </c>
      <c r="C56" s="63" t="s">
        <v>48</v>
      </c>
      <c r="D56" s="87"/>
      <c r="E56" s="64">
        <v>28</v>
      </c>
      <c r="F56" s="64">
        <v>37</v>
      </c>
      <c r="G56" s="64">
        <v>27</v>
      </c>
      <c r="H56" s="65">
        <v>20</v>
      </c>
      <c r="I56" s="64">
        <v>1</v>
      </c>
      <c r="J56" s="64">
        <v>7</v>
      </c>
      <c r="K56" s="64">
        <v>6</v>
      </c>
      <c r="L56" s="64">
        <v>12</v>
      </c>
      <c r="M56" s="66">
        <v>18000</v>
      </c>
      <c r="N56" s="67"/>
      <c r="O56" s="64"/>
      <c r="P56" s="64">
        <v>6</v>
      </c>
    </row>
    <row r="57" spans="1:16" x14ac:dyDescent="0.25">
      <c r="A57" s="62" t="s">
        <v>59</v>
      </c>
      <c r="B57" s="105">
        <v>2012</v>
      </c>
      <c r="C57" s="63" t="s">
        <v>74</v>
      </c>
      <c r="D57" s="87"/>
      <c r="E57" s="64">
        <v>28</v>
      </c>
      <c r="F57" s="64">
        <v>35</v>
      </c>
      <c r="G57" s="64">
        <v>15</v>
      </c>
      <c r="H57" s="65">
        <v>5</v>
      </c>
      <c r="I57" s="64">
        <v>3</v>
      </c>
      <c r="J57" s="64">
        <v>5</v>
      </c>
      <c r="K57" s="64">
        <v>2</v>
      </c>
      <c r="L57" s="64">
        <v>3</v>
      </c>
      <c r="M57" s="66">
        <v>1300</v>
      </c>
      <c r="N57" s="67"/>
      <c r="O57" s="64">
        <v>21</v>
      </c>
      <c r="P57" s="64"/>
    </row>
    <row r="58" spans="1:16" x14ac:dyDescent="0.25">
      <c r="A58" s="62" t="s">
        <v>13</v>
      </c>
      <c r="B58" s="106">
        <v>2015</v>
      </c>
      <c r="C58" s="63" t="s">
        <v>26</v>
      </c>
      <c r="D58" s="87"/>
      <c r="E58" s="64">
        <v>25</v>
      </c>
      <c r="F58" s="64">
        <v>26</v>
      </c>
      <c r="G58" s="64">
        <v>22</v>
      </c>
      <c r="H58" s="65">
        <v>3</v>
      </c>
      <c r="I58" s="64">
        <v>3</v>
      </c>
      <c r="J58" s="64">
        <v>10</v>
      </c>
      <c r="K58" s="64">
        <v>0</v>
      </c>
      <c r="L58" s="64">
        <v>0</v>
      </c>
      <c r="M58" s="66">
        <v>0</v>
      </c>
      <c r="N58" s="67"/>
      <c r="O58" s="64">
        <v>0</v>
      </c>
      <c r="P58" s="64"/>
    </row>
    <row r="59" spans="1:16" x14ac:dyDescent="0.25">
      <c r="A59" s="62" t="s">
        <v>13</v>
      </c>
      <c r="B59" s="105">
        <v>2007</v>
      </c>
      <c r="C59" s="63" t="s">
        <v>21</v>
      </c>
      <c r="D59" s="87"/>
      <c r="E59" s="64">
        <v>24</v>
      </c>
      <c r="F59" s="64">
        <f>SUM(13+24)</f>
        <v>37</v>
      </c>
      <c r="G59" s="64">
        <v>24</v>
      </c>
      <c r="H59" s="65">
        <v>8</v>
      </c>
      <c r="I59" s="64">
        <v>6</v>
      </c>
      <c r="J59" s="64">
        <v>13</v>
      </c>
      <c r="K59" s="64">
        <v>3</v>
      </c>
      <c r="L59" s="64">
        <v>0</v>
      </c>
      <c r="M59" s="66">
        <v>7000</v>
      </c>
      <c r="N59" s="67">
        <v>0.5</v>
      </c>
      <c r="O59" s="64"/>
      <c r="P59" s="64"/>
    </row>
    <row r="60" spans="1:16" x14ac:dyDescent="0.25">
      <c r="A60" s="62" t="s">
        <v>33</v>
      </c>
      <c r="B60" s="105">
        <v>2005</v>
      </c>
      <c r="C60" s="63" t="s">
        <v>41</v>
      </c>
      <c r="D60" s="87"/>
      <c r="E60" s="64">
        <v>23</v>
      </c>
      <c r="F60" s="64">
        <v>30</v>
      </c>
      <c r="G60" s="64">
        <v>4</v>
      </c>
      <c r="H60" s="65">
        <v>9</v>
      </c>
      <c r="I60" s="64">
        <v>4</v>
      </c>
      <c r="J60" s="64">
        <v>14</v>
      </c>
      <c r="K60" s="64">
        <v>3</v>
      </c>
      <c r="L60" s="64">
        <v>7</v>
      </c>
      <c r="M60" s="66">
        <v>10000</v>
      </c>
      <c r="N60" s="67"/>
      <c r="O60" s="64"/>
      <c r="P60" s="64"/>
    </row>
    <row r="61" spans="1:16" x14ac:dyDescent="0.25">
      <c r="A61" s="62" t="s">
        <v>79</v>
      </c>
      <c r="B61" s="105">
        <v>2017</v>
      </c>
      <c r="C61" s="63" t="s">
        <v>89</v>
      </c>
      <c r="D61" s="87"/>
      <c r="E61" s="64">
        <v>22</v>
      </c>
      <c r="F61" s="64">
        <v>22</v>
      </c>
      <c r="G61" s="64">
        <v>1</v>
      </c>
      <c r="H61" s="65">
        <v>2</v>
      </c>
      <c r="I61" s="64">
        <v>2</v>
      </c>
      <c r="J61" s="64">
        <v>5</v>
      </c>
      <c r="K61" s="64">
        <v>5</v>
      </c>
      <c r="L61" s="64">
        <v>0</v>
      </c>
      <c r="M61" s="66">
        <v>3000</v>
      </c>
      <c r="N61" s="67"/>
      <c r="O61" s="64"/>
      <c r="P61" s="64"/>
    </row>
    <row r="62" spans="1:16" x14ac:dyDescent="0.25">
      <c r="A62" s="44" t="s">
        <v>59</v>
      </c>
      <c r="B62" s="107">
        <v>2016</v>
      </c>
      <c r="C62" s="45" t="s">
        <v>76</v>
      </c>
      <c r="D62" s="97" t="s">
        <v>108</v>
      </c>
      <c r="E62" s="46">
        <v>20</v>
      </c>
      <c r="F62" s="46">
        <v>20</v>
      </c>
      <c r="G62" s="46">
        <v>16</v>
      </c>
      <c r="H62" s="47">
        <v>4</v>
      </c>
      <c r="I62" s="46">
        <v>4</v>
      </c>
      <c r="J62" s="46">
        <v>10</v>
      </c>
      <c r="K62" s="46">
        <v>1</v>
      </c>
      <c r="L62" s="46">
        <v>2</v>
      </c>
      <c r="M62" s="48">
        <v>1000</v>
      </c>
      <c r="N62" s="49"/>
      <c r="O62" s="46">
        <v>0</v>
      </c>
      <c r="P62" s="46"/>
    </row>
    <row r="63" spans="1:16" x14ac:dyDescent="0.25">
      <c r="A63" s="44" t="s">
        <v>59</v>
      </c>
      <c r="B63" s="107">
        <v>2013</v>
      </c>
      <c r="C63" s="45" t="s">
        <v>63</v>
      </c>
      <c r="D63" s="97"/>
      <c r="E63" s="46">
        <v>19</v>
      </c>
      <c r="F63" s="46">
        <f>SUM(19+25)</f>
        <v>44</v>
      </c>
      <c r="G63" s="46">
        <v>10</v>
      </c>
      <c r="H63" s="47">
        <v>1</v>
      </c>
      <c r="I63" s="46">
        <v>1</v>
      </c>
      <c r="J63" s="46">
        <v>1</v>
      </c>
      <c r="K63" s="46">
        <v>2</v>
      </c>
      <c r="L63" s="46">
        <v>3</v>
      </c>
      <c r="M63" s="48">
        <v>4000</v>
      </c>
      <c r="N63" s="49"/>
      <c r="O63" s="46">
        <v>2</v>
      </c>
      <c r="P63" s="46">
        <v>1</v>
      </c>
    </row>
    <row r="64" spans="1:16" x14ac:dyDescent="0.25">
      <c r="A64" s="44" t="s">
        <v>59</v>
      </c>
      <c r="B64" s="107">
        <v>2011</v>
      </c>
      <c r="C64" s="45" t="s">
        <v>70</v>
      </c>
      <c r="D64" s="97"/>
      <c r="E64" s="46">
        <v>17</v>
      </c>
      <c r="F64" s="46">
        <v>19</v>
      </c>
      <c r="G64" s="46">
        <v>6</v>
      </c>
      <c r="H64" s="47">
        <v>1</v>
      </c>
      <c r="I64" s="46">
        <v>6</v>
      </c>
      <c r="J64" s="46">
        <v>14</v>
      </c>
      <c r="K64" s="46">
        <v>3</v>
      </c>
      <c r="L64" s="46">
        <v>3</v>
      </c>
      <c r="M64" s="48">
        <v>6000</v>
      </c>
      <c r="N64" s="49"/>
      <c r="O64" s="46"/>
      <c r="P64" s="46"/>
    </row>
    <row r="65" spans="1:17" x14ac:dyDescent="0.25">
      <c r="A65" s="44" t="s">
        <v>33</v>
      </c>
      <c r="B65" s="107">
        <v>2018</v>
      </c>
      <c r="C65" s="45" t="s">
        <v>45</v>
      </c>
      <c r="D65" s="97"/>
      <c r="E65" s="46">
        <v>17</v>
      </c>
      <c r="F65" s="46">
        <v>17</v>
      </c>
      <c r="G65" s="46">
        <v>12</v>
      </c>
      <c r="H65" s="47">
        <v>1</v>
      </c>
      <c r="I65" s="46">
        <v>4</v>
      </c>
      <c r="J65" s="46">
        <v>9</v>
      </c>
      <c r="K65" s="46">
        <v>0</v>
      </c>
      <c r="L65" s="46">
        <v>0</v>
      </c>
      <c r="M65" s="48">
        <v>0</v>
      </c>
      <c r="N65" s="49"/>
      <c r="O65" s="46"/>
      <c r="P65" s="46"/>
    </row>
    <row r="66" spans="1:17" x14ac:dyDescent="0.25">
      <c r="A66" s="44" t="s">
        <v>13</v>
      </c>
      <c r="B66" s="108">
        <v>2017</v>
      </c>
      <c r="C66" s="45" t="s">
        <v>25</v>
      </c>
      <c r="D66" s="97"/>
      <c r="E66" s="46">
        <v>15</v>
      </c>
      <c r="F66" s="46">
        <f>SUM(15+8)</f>
        <v>23</v>
      </c>
      <c r="G66" s="46">
        <v>18</v>
      </c>
      <c r="H66" s="47">
        <v>5</v>
      </c>
      <c r="I66" s="46">
        <v>3</v>
      </c>
      <c r="J66" s="46">
        <v>13</v>
      </c>
      <c r="K66" s="46">
        <v>0</v>
      </c>
      <c r="L66" s="46">
        <v>0</v>
      </c>
      <c r="M66" s="48">
        <v>0</v>
      </c>
      <c r="N66" s="49"/>
      <c r="O66" s="46"/>
      <c r="P66" s="46"/>
    </row>
    <row r="67" spans="1:17" x14ac:dyDescent="0.25">
      <c r="A67" s="44" t="s">
        <v>33</v>
      </c>
      <c r="B67" s="107">
        <v>2018</v>
      </c>
      <c r="C67" s="45" t="s">
        <v>43</v>
      </c>
      <c r="D67" s="98"/>
      <c r="E67" s="46">
        <v>15</v>
      </c>
      <c r="F67" s="46">
        <v>15</v>
      </c>
      <c r="G67" s="46">
        <v>15</v>
      </c>
      <c r="H67" s="47">
        <v>1</v>
      </c>
      <c r="I67" s="46">
        <v>3</v>
      </c>
      <c r="J67" s="46">
        <v>11</v>
      </c>
      <c r="K67" s="46">
        <v>1</v>
      </c>
      <c r="L67" s="46">
        <v>3</v>
      </c>
      <c r="M67" s="48">
        <v>500</v>
      </c>
      <c r="N67" s="49"/>
      <c r="O67" s="46">
        <v>0</v>
      </c>
      <c r="P67" s="46"/>
    </row>
    <row r="68" spans="1:17" x14ac:dyDescent="0.25">
      <c r="A68" s="32" t="s">
        <v>13</v>
      </c>
      <c r="B68" s="109">
        <v>2018</v>
      </c>
      <c r="C68" s="33" t="s">
        <v>22</v>
      </c>
      <c r="D68" s="86" t="s">
        <v>107</v>
      </c>
      <c r="E68" s="34">
        <v>9</v>
      </c>
      <c r="F68" s="34">
        <v>9</v>
      </c>
      <c r="G68" s="34">
        <v>9</v>
      </c>
      <c r="H68" s="35">
        <v>3</v>
      </c>
      <c r="I68" s="34">
        <v>1</v>
      </c>
      <c r="J68" s="34">
        <v>7</v>
      </c>
      <c r="K68" s="34">
        <v>1</v>
      </c>
      <c r="L68" s="34">
        <v>1</v>
      </c>
      <c r="M68" s="36">
        <v>1000</v>
      </c>
      <c r="N68" s="37"/>
      <c r="O68" s="34" t="s">
        <v>15</v>
      </c>
      <c r="P68" s="34"/>
    </row>
    <row r="69" spans="1:17" x14ac:dyDescent="0.25">
      <c r="A69" s="32" t="s">
        <v>13</v>
      </c>
      <c r="B69" s="109">
        <v>2018</v>
      </c>
      <c r="C69" s="33" t="s">
        <v>17</v>
      </c>
      <c r="D69" s="87"/>
      <c r="E69" s="34">
        <v>8</v>
      </c>
      <c r="F69" s="34">
        <v>16</v>
      </c>
      <c r="G69" s="34">
        <v>5</v>
      </c>
      <c r="H69" s="35">
        <v>3</v>
      </c>
      <c r="I69" s="34">
        <v>1</v>
      </c>
      <c r="J69" s="34">
        <v>7</v>
      </c>
      <c r="K69" s="34">
        <v>3</v>
      </c>
      <c r="L69" s="34">
        <v>3</v>
      </c>
      <c r="M69" s="36">
        <v>2250</v>
      </c>
      <c r="N69" s="37"/>
      <c r="O69" s="34"/>
      <c r="P69" s="34"/>
    </row>
    <row r="70" spans="1:17" x14ac:dyDescent="0.25">
      <c r="A70" s="32" t="s">
        <v>33</v>
      </c>
      <c r="B70" s="109">
        <v>2008</v>
      </c>
      <c r="C70" s="33" t="s">
        <v>42</v>
      </c>
      <c r="D70" s="87"/>
      <c r="E70" s="34">
        <v>7</v>
      </c>
      <c r="F70" s="34">
        <v>11</v>
      </c>
      <c r="G70" s="34">
        <v>13</v>
      </c>
      <c r="H70" s="35">
        <v>4</v>
      </c>
      <c r="I70" s="34">
        <v>1</v>
      </c>
      <c r="J70" s="34">
        <v>16</v>
      </c>
      <c r="K70" s="34">
        <v>2</v>
      </c>
      <c r="L70" s="34">
        <v>7</v>
      </c>
      <c r="M70" s="36">
        <v>2500</v>
      </c>
      <c r="N70" s="37"/>
      <c r="O70" s="34" t="s">
        <v>15</v>
      </c>
      <c r="P70" s="34"/>
    </row>
    <row r="71" spans="1:17" x14ac:dyDescent="0.25">
      <c r="A71" s="32" t="s">
        <v>33</v>
      </c>
      <c r="B71" s="109">
        <v>2014</v>
      </c>
      <c r="C71" s="33" t="s">
        <v>57</v>
      </c>
      <c r="D71" s="87"/>
      <c r="E71" s="34">
        <v>5</v>
      </c>
      <c r="F71" s="34">
        <v>5</v>
      </c>
      <c r="G71" s="34">
        <v>6</v>
      </c>
      <c r="H71" s="35">
        <v>1</v>
      </c>
      <c r="I71" s="34">
        <v>1</v>
      </c>
      <c r="J71" s="34">
        <v>6</v>
      </c>
      <c r="K71" s="34">
        <v>0</v>
      </c>
      <c r="L71" s="34">
        <v>0</v>
      </c>
      <c r="M71" s="36">
        <v>0</v>
      </c>
      <c r="N71" s="37"/>
      <c r="O71" s="34">
        <v>25</v>
      </c>
      <c r="P71" s="34"/>
    </row>
    <row r="72" spans="1:17" x14ac:dyDescent="0.25">
      <c r="A72" s="32" t="s">
        <v>13</v>
      </c>
      <c r="B72" s="109">
        <v>2014</v>
      </c>
      <c r="C72" s="33" t="s">
        <v>16</v>
      </c>
      <c r="D72" s="87"/>
      <c r="E72" s="34">
        <v>3</v>
      </c>
      <c r="F72" s="34">
        <v>4</v>
      </c>
      <c r="G72" s="34">
        <v>3</v>
      </c>
      <c r="H72" s="35">
        <v>1</v>
      </c>
      <c r="I72" s="34">
        <v>1</v>
      </c>
      <c r="J72" s="34">
        <v>5</v>
      </c>
      <c r="K72" s="34">
        <v>0</v>
      </c>
      <c r="L72" s="34">
        <v>0</v>
      </c>
      <c r="M72" s="36">
        <v>0</v>
      </c>
      <c r="N72" s="37"/>
      <c r="O72" s="34"/>
      <c r="P72" s="34"/>
    </row>
    <row r="73" spans="1:17" x14ac:dyDescent="0.25">
      <c r="A73" s="32" t="s">
        <v>33</v>
      </c>
      <c r="B73" s="109">
        <v>2011</v>
      </c>
      <c r="C73" s="33" t="s">
        <v>50</v>
      </c>
      <c r="D73" s="87"/>
      <c r="E73" s="34">
        <v>0</v>
      </c>
      <c r="F73" s="34">
        <v>0</v>
      </c>
      <c r="G73" s="34">
        <v>0</v>
      </c>
      <c r="H73" s="35">
        <v>0</v>
      </c>
      <c r="I73" s="34">
        <v>0</v>
      </c>
      <c r="J73" s="34">
        <v>10</v>
      </c>
      <c r="K73" s="34">
        <v>0</v>
      </c>
      <c r="L73" s="34">
        <v>0</v>
      </c>
      <c r="M73" s="36">
        <v>0</v>
      </c>
      <c r="N73" s="37"/>
      <c r="O73" s="34"/>
      <c r="P73" s="34"/>
    </row>
    <row r="74" spans="1:17" x14ac:dyDescent="0.25">
      <c r="A74" s="32" t="s">
        <v>33</v>
      </c>
      <c r="B74" s="109">
        <v>2010</v>
      </c>
      <c r="C74" s="33" t="s">
        <v>52</v>
      </c>
      <c r="D74" s="88"/>
      <c r="E74" s="34">
        <v>0</v>
      </c>
      <c r="F74" s="34">
        <v>0</v>
      </c>
      <c r="G74" s="34">
        <v>15</v>
      </c>
      <c r="H74" s="35">
        <v>1</v>
      </c>
      <c r="I74" s="34">
        <v>2</v>
      </c>
      <c r="J74" s="34">
        <v>8</v>
      </c>
      <c r="K74" s="34">
        <v>0</v>
      </c>
      <c r="L74" s="34">
        <v>0</v>
      </c>
      <c r="M74" s="36">
        <v>0</v>
      </c>
      <c r="N74" s="37"/>
      <c r="O74" s="34"/>
      <c r="P74" s="34"/>
    </row>
    <row r="75" spans="1:17" s="11" customFormat="1" x14ac:dyDescent="0.25">
      <c r="B75" s="119"/>
      <c r="D75" s="76"/>
      <c r="E75" s="112" t="s">
        <v>91</v>
      </c>
      <c r="F75" s="112"/>
      <c r="G75" s="112"/>
      <c r="H75" s="112" t="s">
        <v>92</v>
      </c>
      <c r="I75" s="112"/>
      <c r="J75" s="112"/>
      <c r="K75" s="112"/>
      <c r="L75" s="112"/>
      <c r="M75" s="112"/>
      <c r="N75" s="112"/>
      <c r="O75" s="112"/>
      <c r="P75" s="112"/>
      <c r="Q75" s="70"/>
    </row>
    <row r="76" spans="1:17" s="12" customFormat="1" ht="15.75" x14ac:dyDescent="0.25">
      <c r="B76" s="120"/>
      <c r="C76" s="13" t="s">
        <v>93</v>
      </c>
      <c r="D76" s="74"/>
      <c r="E76" s="13">
        <v>7276</v>
      </c>
      <c r="F76" s="13">
        <v>10316</v>
      </c>
      <c r="G76" s="13">
        <v>4177</v>
      </c>
      <c r="H76" s="13">
        <f t="shared" ref="H76:M76" si="0">SUM(H2:H74)</f>
        <v>1303</v>
      </c>
      <c r="I76" s="13">
        <f t="shared" si="0"/>
        <v>592</v>
      </c>
      <c r="J76" s="13">
        <f t="shared" si="0"/>
        <v>1061</v>
      </c>
      <c r="K76" s="13">
        <f t="shared" si="0"/>
        <v>953</v>
      </c>
      <c r="L76" s="13">
        <f t="shared" si="0"/>
        <v>1444</v>
      </c>
      <c r="M76" s="14">
        <f t="shared" si="0"/>
        <v>2312015</v>
      </c>
      <c r="N76" s="15">
        <f>SUM(N2:N75)</f>
        <v>13.5</v>
      </c>
      <c r="O76" s="13">
        <f>SUM(O2:O75)</f>
        <v>169</v>
      </c>
      <c r="P76" s="13">
        <f>SUM(P2:P75)</f>
        <v>80</v>
      </c>
      <c r="Q76" s="71"/>
    </row>
    <row r="77" spans="1:17" s="16" customFormat="1" ht="15.75" x14ac:dyDescent="0.25">
      <c r="B77" s="120"/>
      <c r="C77" s="17"/>
      <c r="D77" s="75"/>
      <c r="E77" s="17"/>
      <c r="F77" s="17"/>
      <c r="G77" s="17"/>
      <c r="H77" s="17"/>
      <c r="I77" s="17"/>
      <c r="J77" s="17"/>
      <c r="K77" s="17"/>
      <c r="L77" s="17"/>
      <c r="M77" s="18"/>
      <c r="N77" s="19"/>
      <c r="O77" s="17"/>
      <c r="P77" s="17"/>
      <c r="Q77" s="72"/>
    </row>
    <row r="78" spans="1:17" ht="18.75" x14ac:dyDescent="0.3">
      <c r="C78" s="90" t="s">
        <v>94</v>
      </c>
      <c r="D78" s="91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</row>
    <row r="79" spans="1:17" x14ac:dyDescent="0.25">
      <c r="C79" s="8" t="s">
        <v>95</v>
      </c>
      <c r="D79" s="77"/>
      <c r="E79" s="20">
        <v>7048</v>
      </c>
      <c r="F79" s="20">
        <v>9767</v>
      </c>
      <c r="G79" s="20">
        <v>3791</v>
      </c>
      <c r="H79" s="20">
        <v>1187</v>
      </c>
      <c r="I79" s="20">
        <v>585</v>
      </c>
      <c r="J79" s="20">
        <v>1006</v>
      </c>
      <c r="K79" s="20">
        <v>908</v>
      </c>
      <c r="L79" s="20">
        <v>1366</v>
      </c>
      <c r="M79" s="21">
        <v>1986950</v>
      </c>
      <c r="N79" s="10">
        <v>12.75</v>
      </c>
      <c r="O79" s="8"/>
      <c r="P79" s="8">
        <v>66</v>
      </c>
    </row>
    <row r="80" spans="1:17" x14ac:dyDescent="0.25">
      <c r="C80" s="8" t="s">
        <v>96</v>
      </c>
      <c r="D80" s="78"/>
      <c r="E80" s="8">
        <v>6835</v>
      </c>
      <c r="F80" s="8">
        <v>9077</v>
      </c>
      <c r="G80" s="8">
        <v>3348</v>
      </c>
      <c r="H80" s="8">
        <v>1076</v>
      </c>
      <c r="I80" s="8">
        <v>544</v>
      </c>
      <c r="J80" s="8">
        <v>952</v>
      </c>
      <c r="K80" s="8">
        <v>760</v>
      </c>
      <c r="L80" s="8">
        <v>1121</v>
      </c>
      <c r="M80" s="22">
        <v>1892350</v>
      </c>
    </row>
    <row r="81" spans="3:13" x14ac:dyDescent="0.25">
      <c r="C81" s="8" t="s">
        <v>97</v>
      </c>
      <c r="D81" s="79"/>
      <c r="E81" s="24">
        <v>5777</v>
      </c>
      <c r="F81" s="24">
        <v>8592</v>
      </c>
      <c r="G81" s="24">
        <v>2897</v>
      </c>
      <c r="H81" s="8">
        <v>1114</v>
      </c>
      <c r="I81" s="8">
        <v>510</v>
      </c>
      <c r="J81" s="8">
        <v>902</v>
      </c>
      <c r="K81" s="8">
        <v>831</v>
      </c>
      <c r="L81" s="8">
        <v>1260</v>
      </c>
      <c r="M81" s="22">
        <v>1722800</v>
      </c>
    </row>
    <row r="82" spans="3:13" x14ac:dyDescent="0.25">
      <c r="C82" s="6" t="s">
        <v>98</v>
      </c>
      <c r="D82" s="80"/>
      <c r="E82" s="25"/>
      <c r="F82" s="26"/>
      <c r="G82" s="27"/>
      <c r="H82" s="7">
        <v>1010</v>
      </c>
      <c r="I82" s="8">
        <v>449</v>
      </c>
      <c r="J82" s="8">
        <v>898</v>
      </c>
      <c r="K82" s="8">
        <v>690</v>
      </c>
      <c r="L82" s="8">
        <v>1008</v>
      </c>
    </row>
    <row r="84" spans="3:13" ht="30" x14ac:dyDescent="0.25">
      <c r="M84" s="29" t="s">
        <v>99</v>
      </c>
    </row>
    <row r="85" spans="3:13" ht="15.75" x14ac:dyDescent="0.25">
      <c r="L85" s="13" t="s">
        <v>100</v>
      </c>
      <c r="M85" s="30" t="s">
        <v>101</v>
      </c>
    </row>
    <row r="86" spans="3:13" x14ac:dyDescent="0.25">
      <c r="L86" s="8" t="s">
        <v>95</v>
      </c>
      <c r="M86" s="9">
        <v>17454668</v>
      </c>
    </row>
    <row r="87" spans="3:13" x14ac:dyDescent="0.25">
      <c r="L87" s="8" t="s">
        <v>96</v>
      </c>
      <c r="M87" s="9">
        <v>15467718</v>
      </c>
    </row>
    <row r="88" spans="3:13" x14ac:dyDescent="0.25">
      <c r="L88" s="8" t="s">
        <v>97</v>
      </c>
      <c r="M88" s="9">
        <v>13575368</v>
      </c>
    </row>
    <row r="89" spans="3:13" x14ac:dyDescent="0.25">
      <c r="M89"/>
    </row>
    <row r="90" spans="3:13" x14ac:dyDescent="0.25">
      <c r="M90"/>
    </row>
    <row r="91" spans="3:13" x14ac:dyDescent="0.25">
      <c r="M91" s="31" t="s">
        <v>102</v>
      </c>
    </row>
  </sheetData>
  <sortState ref="A2:P76">
    <sortCondition descending="1" ref="E2:E74"/>
  </sortState>
  <mergeCells count="11">
    <mergeCell ref="H75:P75"/>
    <mergeCell ref="C78:P78"/>
    <mergeCell ref="D23:D42"/>
    <mergeCell ref="D43:D53"/>
    <mergeCell ref="D62:D67"/>
    <mergeCell ref="D54:D61"/>
    <mergeCell ref="D2:D3"/>
    <mergeCell ref="D4:D11"/>
    <mergeCell ref="D68:D74"/>
    <mergeCell ref="D12:D22"/>
    <mergeCell ref="E75:G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A6F1-581C-4E23-AE83-6499C704AEB0}">
  <dimension ref="A1:O76"/>
  <sheetViews>
    <sheetView workbookViewId="0">
      <selection activeCell="F36" sqref="F36"/>
    </sheetView>
  </sheetViews>
  <sheetFormatPr defaultRowHeight="15" x14ac:dyDescent="0.25"/>
  <cols>
    <col min="1" max="1" width="4.85546875" bestFit="1" customWidth="1"/>
    <col min="2" max="2" width="5" style="121" bestFit="1" customWidth="1"/>
    <col min="3" max="3" width="27.42578125" bestFit="1" customWidth="1"/>
    <col min="4" max="4" width="10.5703125" bestFit="1" customWidth="1"/>
    <col min="5" max="5" width="8.7109375" bestFit="1" customWidth="1"/>
    <col min="6" max="6" width="11.42578125" bestFit="1" customWidth="1"/>
    <col min="7" max="7" width="7.7109375" bestFit="1" customWidth="1"/>
    <col min="8" max="8" width="6.7109375" bestFit="1" customWidth="1"/>
    <col min="9" max="9" width="5.5703125" bestFit="1" customWidth="1"/>
    <col min="10" max="11" width="11.140625" bestFit="1" customWidth="1"/>
    <col min="12" max="12" width="12" customWidth="1"/>
    <col min="13" max="13" width="6.140625" bestFit="1" customWidth="1"/>
    <col min="15" max="15" width="11.7109375" bestFit="1" customWidth="1"/>
  </cols>
  <sheetData>
    <row r="1" spans="1:15" ht="42.75" x14ac:dyDescent="0.25">
      <c r="A1" t="s">
        <v>0</v>
      </c>
      <c r="B1" s="118" t="s">
        <v>113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4" t="s">
        <v>112</v>
      </c>
      <c r="N1" s="5" t="s">
        <v>11</v>
      </c>
      <c r="O1" s="5" t="s">
        <v>12</v>
      </c>
    </row>
    <row r="2" spans="1:15" x14ac:dyDescent="0.25">
      <c r="A2" s="11" t="s">
        <v>33</v>
      </c>
      <c r="B2" s="100">
        <v>1994</v>
      </c>
      <c r="C2" s="113" t="s">
        <v>46</v>
      </c>
      <c r="D2" s="114">
        <v>1091</v>
      </c>
      <c r="E2" s="114">
        <v>1837</v>
      </c>
      <c r="F2" s="114">
        <v>692</v>
      </c>
      <c r="G2" s="115">
        <v>276</v>
      </c>
      <c r="H2" s="114">
        <v>49</v>
      </c>
      <c r="I2" s="114">
        <v>55</v>
      </c>
      <c r="J2" s="114">
        <v>57</v>
      </c>
      <c r="K2" s="114">
        <v>155</v>
      </c>
      <c r="L2" s="116">
        <v>203500</v>
      </c>
      <c r="M2" s="117">
        <v>3.5</v>
      </c>
      <c r="N2" s="114"/>
      <c r="O2" s="114">
        <v>11</v>
      </c>
    </row>
    <row r="3" spans="1:15" x14ac:dyDescent="0.25">
      <c r="A3" s="11" t="s">
        <v>13</v>
      </c>
      <c r="B3" s="100">
        <v>2000</v>
      </c>
      <c r="C3" s="113" t="s">
        <v>18</v>
      </c>
      <c r="D3" s="114">
        <v>200</v>
      </c>
      <c r="E3" s="114">
        <v>305</v>
      </c>
      <c r="F3" s="114">
        <v>279</v>
      </c>
      <c r="G3" s="115">
        <v>62</v>
      </c>
      <c r="H3" s="114">
        <v>9</v>
      </c>
      <c r="I3" s="114">
        <v>31</v>
      </c>
      <c r="J3" s="114">
        <v>93</v>
      </c>
      <c r="K3" s="114">
        <v>134</v>
      </c>
      <c r="L3" s="116">
        <v>242000</v>
      </c>
      <c r="M3" s="117">
        <v>0.75</v>
      </c>
      <c r="N3" s="114">
        <v>28</v>
      </c>
      <c r="O3" s="114">
        <v>45</v>
      </c>
    </row>
    <row r="4" spans="1:15" x14ac:dyDescent="0.25">
      <c r="A4" s="11" t="s">
        <v>79</v>
      </c>
      <c r="B4" s="100">
        <v>2001</v>
      </c>
      <c r="C4" s="113" t="s">
        <v>90</v>
      </c>
      <c r="D4" s="114">
        <v>208</v>
      </c>
      <c r="E4" s="114">
        <v>300</v>
      </c>
      <c r="F4" s="114">
        <v>202</v>
      </c>
      <c r="G4" s="115">
        <v>67</v>
      </c>
      <c r="H4" s="114">
        <v>11</v>
      </c>
      <c r="I4" s="114">
        <v>20</v>
      </c>
      <c r="J4" s="114">
        <v>15</v>
      </c>
      <c r="K4" s="114">
        <v>31</v>
      </c>
      <c r="L4" s="116">
        <v>105000</v>
      </c>
      <c r="M4" s="117">
        <v>0.5</v>
      </c>
      <c r="N4" s="114">
        <v>5</v>
      </c>
      <c r="O4" s="114"/>
    </row>
    <row r="5" spans="1:15" x14ac:dyDescent="0.25">
      <c r="A5" s="11" t="s">
        <v>79</v>
      </c>
      <c r="B5" s="100">
        <v>2002</v>
      </c>
      <c r="C5" s="113" t="s">
        <v>82</v>
      </c>
      <c r="D5" s="114">
        <v>488</v>
      </c>
      <c r="E5" s="114">
        <f>SUM(488+69)</f>
        <v>557</v>
      </c>
      <c r="F5" s="114">
        <v>190</v>
      </c>
      <c r="G5" s="115">
        <v>35</v>
      </c>
      <c r="H5" s="114">
        <v>27</v>
      </c>
      <c r="I5" s="114">
        <v>25</v>
      </c>
      <c r="J5" s="114">
        <v>112</v>
      </c>
      <c r="K5" s="114">
        <v>126</v>
      </c>
      <c r="L5" s="116">
        <v>187500</v>
      </c>
      <c r="M5" s="117">
        <v>0.5</v>
      </c>
      <c r="N5" s="114">
        <v>19</v>
      </c>
      <c r="O5" s="114"/>
    </row>
    <row r="6" spans="1:15" x14ac:dyDescent="0.25">
      <c r="A6" s="11" t="s">
        <v>33</v>
      </c>
      <c r="B6" s="100">
        <v>2000</v>
      </c>
      <c r="C6" s="113" t="s">
        <v>55</v>
      </c>
      <c r="D6" s="114">
        <v>312</v>
      </c>
      <c r="E6" s="114">
        <f>SUM(312+83)</f>
        <v>395</v>
      </c>
      <c r="F6" s="114">
        <v>161</v>
      </c>
      <c r="G6" s="115">
        <v>51</v>
      </c>
      <c r="H6" s="114">
        <v>21</v>
      </c>
      <c r="I6" s="114">
        <v>15</v>
      </c>
      <c r="J6" s="114">
        <v>11</v>
      </c>
      <c r="K6" s="114">
        <v>34</v>
      </c>
      <c r="L6" s="116">
        <v>60000</v>
      </c>
      <c r="M6" s="117">
        <v>1</v>
      </c>
      <c r="N6" s="114">
        <v>5</v>
      </c>
      <c r="O6" s="114"/>
    </row>
    <row r="7" spans="1:15" x14ac:dyDescent="0.25">
      <c r="A7" s="11" t="s">
        <v>13</v>
      </c>
      <c r="B7" s="100">
        <v>2004</v>
      </c>
      <c r="C7" s="113" t="s">
        <v>29</v>
      </c>
      <c r="D7" s="114">
        <v>239</v>
      </c>
      <c r="E7" s="114">
        <f>SUM(239+346)</f>
        <v>585</v>
      </c>
      <c r="F7" s="114">
        <v>149</v>
      </c>
      <c r="G7" s="115">
        <v>63</v>
      </c>
      <c r="H7" s="114">
        <v>30</v>
      </c>
      <c r="I7" s="114">
        <v>48</v>
      </c>
      <c r="J7" s="114">
        <v>16</v>
      </c>
      <c r="K7" s="114">
        <v>76</v>
      </c>
      <c r="L7" s="116">
        <v>95000</v>
      </c>
      <c r="M7" s="117">
        <v>0.5</v>
      </c>
      <c r="N7" s="114">
        <v>0</v>
      </c>
      <c r="O7" s="114"/>
    </row>
    <row r="8" spans="1:15" x14ac:dyDescent="0.25">
      <c r="A8" s="11" t="s">
        <v>79</v>
      </c>
      <c r="B8" s="100">
        <v>2003</v>
      </c>
      <c r="C8" s="113" t="s">
        <v>84</v>
      </c>
      <c r="D8" s="114">
        <v>205</v>
      </c>
      <c r="E8" s="114">
        <v>238</v>
      </c>
      <c r="F8" s="114">
        <v>111</v>
      </c>
      <c r="G8" s="115">
        <v>11</v>
      </c>
      <c r="H8" s="114">
        <v>11</v>
      </c>
      <c r="I8" s="114">
        <v>18</v>
      </c>
      <c r="J8" s="114">
        <v>48</v>
      </c>
      <c r="K8" s="114">
        <v>51</v>
      </c>
      <c r="L8" s="116">
        <v>100500</v>
      </c>
      <c r="M8" s="117">
        <v>0.5</v>
      </c>
      <c r="N8" s="114">
        <v>11</v>
      </c>
      <c r="O8" s="114"/>
    </row>
    <row r="9" spans="1:15" x14ac:dyDescent="0.25">
      <c r="A9" s="11" t="s">
        <v>59</v>
      </c>
      <c r="B9" s="100">
        <v>2003</v>
      </c>
      <c r="C9" s="113" t="s">
        <v>78</v>
      </c>
      <c r="D9" s="114">
        <v>134</v>
      </c>
      <c r="E9" s="114">
        <f>SUM(134+16)</f>
        <v>150</v>
      </c>
      <c r="F9" s="114">
        <v>111</v>
      </c>
      <c r="G9" s="115">
        <v>18</v>
      </c>
      <c r="H9" s="114">
        <v>10</v>
      </c>
      <c r="I9" s="114">
        <v>23</v>
      </c>
      <c r="J9" s="114">
        <v>37</v>
      </c>
      <c r="K9" s="114">
        <v>57</v>
      </c>
      <c r="L9" s="116">
        <v>79000</v>
      </c>
      <c r="M9" s="117"/>
      <c r="N9" s="114" t="s">
        <v>15</v>
      </c>
      <c r="O9" s="114"/>
    </row>
    <row r="10" spans="1:15" x14ac:dyDescent="0.25">
      <c r="A10" s="11" t="s">
        <v>79</v>
      </c>
      <c r="B10" s="100">
        <v>2002</v>
      </c>
      <c r="C10" s="113" t="s">
        <v>83</v>
      </c>
      <c r="D10" s="114">
        <v>160</v>
      </c>
      <c r="E10" s="114">
        <f>SUM(160+108)</f>
        <v>268</v>
      </c>
      <c r="F10" s="114">
        <v>108</v>
      </c>
      <c r="G10" s="115">
        <v>62</v>
      </c>
      <c r="H10" s="114">
        <v>9</v>
      </c>
      <c r="I10" s="114">
        <v>10</v>
      </c>
      <c r="J10" s="114">
        <v>9</v>
      </c>
      <c r="K10" s="114">
        <v>11</v>
      </c>
      <c r="L10" s="116">
        <v>34500</v>
      </c>
      <c r="M10" s="117"/>
      <c r="N10" s="114">
        <v>2</v>
      </c>
      <c r="O10" s="114"/>
    </row>
    <row r="11" spans="1:15" x14ac:dyDescent="0.25">
      <c r="A11" s="11" t="s">
        <v>79</v>
      </c>
      <c r="B11" s="100">
        <v>2006</v>
      </c>
      <c r="C11" s="113" t="s">
        <v>88</v>
      </c>
      <c r="D11" s="114">
        <v>146</v>
      </c>
      <c r="E11" s="114">
        <f>SUM(146+75)</f>
        <v>221</v>
      </c>
      <c r="F11" s="114">
        <v>104</v>
      </c>
      <c r="G11" s="115">
        <v>46</v>
      </c>
      <c r="H11" s="114">
        <v>12</v>
      </c>
      <c r="I11" s="114">
        <v>35</v>
      </c>
      <c r="J11" s="114">
        <v>17</v>
      </c>
      <c r="K11" s="114">
        <v>34</v>
      </c>
      <c r="L11" s="116">
        <v>84000</v>
      </c>
      <c r="M11" s="117">
        <v>0.75</v>
      </c>
      <c r="N11" s="114">
        <v>4</v>
      </c>
      <c r="O11" s="114"/>
    </row>
    <row r="12" spans="1:15" x14ac:dyDescent="0.25">
      <c r="A12" s="11" t="s">
        <v>33</v>
      </c>
      <c r="B12" s="100">
        <v>2002</v>
      </c>
      <c r="C12" s="113" t="s">
        <v>39</v>
      </c>
      <c r="D12" s="114">
        <v>125</v>
      </c>
      <c r="E12" s="114">
        <v>128</v>
      </c>
      <c r="F12" s="114">
        <v>103</v>
      </c>
      <c r="G12" s="115">
        <v>13</v>
      </c>
      <c r="H12" s="114">
        <v>13</v>
      </c>
      <c r="I12" s="114">
        <v>10</v>
      </c>
      <c r="J12" s="114">
        <v>4</v>
      </c>
      <c r="K12" s="114">
        <v>14</v>
      </c>
      <c r="L12" s="116">
        <v>10000</v>
      </c>
      <c r="M12" s="117">
        <v>0.5</v>
      </c>
      <c r="N12" s="114" t="s">
        <v>15</v>
      </c>
      <c r="O12" s="114"/>
    </row>
    <row r="13" spans="1:15" x14ac:dyDescent="0.25">
      <c r="A13" s="11" t="s">
        <v>33</v>
      </c>
      <c r="B13" s="100">
        <v>2007</v>
      </c>
      <c r="C13" s="113" t="s">
        <v>51</v>
      </c>
      <c r="D13" s="114">
        <v>146</v>
      </c>
      <c r="E13" s="114">
        <v>151</v>
      </c>
      <c r="F13" s="114">
        <v>101</v>
      </c>
      <c r="G13" s="115">
        <v>11</v>
      </c>
      <c r="H13" s="114">
        <v>12</v>
      </c>
      <c r="I13" s="114">
        <v>24</v>
      </c>
      <c r="J13" s="114">
        <v>24</v>
      </c>
      <c r="K13" s="114">
        <v>36</v>
      </c>
      <c r="L13" s="116">
        <v>125000</v>
      </c>
      <c r="M13" s="117">
        <v>0.5</v>
      </c>
      <c r="N13" s="114" t="s">
        <v>15</v>
      </c>
      <c r="O13" s="114">
        <v>8</v>
      </c>
    </row>
    <row r="14" spans="1:15" x14ac:dyDescent="0.25">
      <c r="A14" s="11" t="s">
        <v>13</v>
      </c>
      <c r="B14" s="100">
        <v>2006</v>
      </c>
      <c r="C14" s="113" t="s">
        <v>31</v>
      </c>
      <c r="D14" s="114">
        <v>208</v>
      </c>
      <c r="E14" s="114">
        <f>SUM(208+69)</f>
        <v>277</v>
      </c>
      <c r="F14" s="114">
        <v>91</v>
      </c>
      <c r="G14" s="115">
        <v>11</v>
      </c>
      <c r="H14" s="114">
        <v>10</v>
      </c>
      <c r="I14" s="114">
        <v>13</v>
      </c>
      <c r="J14" s="114">
        <v>19</v>
      </c>
      <c r="K14" s="114">
        <v>32</v>
      </c>
      <c r="L14" s="116">
        <v>42750</v>
      </c>
      <c r="M14" s="117"/>
      <c r="N14" s="114">
        <v>5</v>
      </c>
      <c r="O14" s="114"/>
    </row>
    <row r="15" spans="1:15" x14ac:dyDescent="0.25">
      <c r="A15" s="11" t="s">
        <v>13</v>
      </c>
      <c r="B15" s="100">
        <v>2008</v>
      </c>
      <c r="C15" s="113" t="s">
        <v>30</v>
      </c>
      <c r="D15" s="114">
        <v>228</v>
      </c>
      <c r="E15" s="114">
        <f>SUM(228+146)</f>
        <v>374</v>
      </c>
      <c r="F15" s="114">
        <v>90</v>
      </c>
      <c r="G15" s="115">
        <v>52</v>
      </c>
      <c r="H15" s="114">
        <v>28</v>
      </c>
      <c r="I15" s="114">
        <v>12</v>
      </c>
      <c r="J15" s="114">
        <v>21</v>
      </c>
      <c r="K15" s="114">
        <v>33</v>
      </c>
      <c r="L15" s="116">
        <v>40000</v>
      </c>
      <c r="M15" s="117">
        <v>0.25</v>
      </c>
      <c r="N15" s="114" t="s">
        <v>15</v>
      </c>
      <c r="O15" s="114"/>
    </row>
    <row r="16" spans="1:15" x14ac:dyDescent="0.25">
      <c r="A16" s="11" t="s">
        <v>79</v>
      </c>
      <c r="B16" s="100">
        <v>2004</v>
      </c>
      <c r="C16" s="113" t="s">
        <v>85</v>
      </c>
      <c r="D16" s="114">
        <v>141</v>
      </c>
      <c r="E16" s="114">
        <v>149</v>
      </c>
      <c r="F16" s="114">
        <v>86</v>
      </c>
      <c r="G16" s="115">
        <v>20</v>
      </c>
      <c r="H16" s="114">
        <v>34</v>
      </c>
      <c r="I16" s="114">
        <v>12</v>
      </c>
      <c r="J16" s="114">
        <v>9</v>
      </c>
      <c r="K16" s="114">
        <v>18</v>
      </c>
      <c r="L16" s="116">
        <v>20450</v>
      </c>
      <c r="M16" s="117">
        <v>0.25</v>
      </c>
      <c r="N16" s="114">
        <v>3</v>
      </c>
      <c r="O16" s="114">
        <v>2</v>
      </c>
    </row>
    <row r="17" spans="1:15" x14ac:dyDescent="0.25">
      <c r="A17" s="11" t="s">
        <v>13</v>
      </c>
      <c r="B17" s="100">
        <v>2005</v>
      </c>
      <c r="C17" s="113" t="s">
        <v>14</v>
      </c>
      <c r="D17" s="114">
        <v>151</v>
      </c>
      <c r="E17" s="114">
        <f>SUM(151+66)</f>
        <v>217</v>
      </c>
      <c r="F17" s="114">
        <v>83</v>
      </c>
      <c r="G17" s="115">
        <v>16</v>
      </c>
      <c r="H17" s="114">
        <v>6</v>
      </c>
      <c r="I17" s="114">
        <v>20</v>
      </c>
      <c r="J17" s="114">
        <v>6</v>
      </c>
      <c r="K17" s="114">
        <v>13</v>
      </c>
      <c r="L17" s="116">
        <v>20500</v>
      </c>
      <c r="M17" s="117"/>
      <c r="N17" s="114" t="s">
        <v>15</v>
      </c>
      <c r="O17" s="114"/>
    </row>
    <row r="18" spans="1:15" x14ac:dyDescent="0.25">
      <c r="A18" s="11" t="s">
        <v>33</v>
      </c>
      <c r="B18" s="100">
        <v>2000</v>
      </c>
      <c r="C18" s="113" t="s">
        <v>35</v>
      </c>
      <c r="D18" s="114">
        <v>213</v>
      </c>
      <c r="E18" s="114">
        <f>SUM(213+46)</f>
        <v>259</v>
      </c>
      <c r="F18" s="114">
        <v>82</v>
      </c>
      <c r="G18" s="115">
        <v>15</v>
      </c>
      <c r="H18" s="114">
        <v>15</v>
      </c>
      <c r="I18" s="114">
        <v>29</v>
      </c>
      <c r="J18" s="114">
        <v>16</v>
      </c>
      <c r="K18" s="114">
        <v>28</v>
      </c>
      <c r="L18" s="116">
        <v>64000</v>
      </c>
      <c r="M18" s="117">
        <v>0.5</v>
      </c>
      <c r="N18" s="114"/>
      <c r="O18" s="114"/>
    </row>
    <row r="19" spans="1:15" x14ac:dyDescent="0.25">
      <c r="A19" s="11" t="s">
        <v>33</v>
      </c>
      <c r="B19" s="100">
        <v>1998</v>
      </c>
      <c r="C19" s="113" t="s">
        <v>34</v>
      </c>
      <c r="D19" s="114">
        <v>103</v>
      </c>
      <c r="E19" s="114">
        <v>137</v>
      </c>
      <c r="F19" s="114">
        <v>74</v>
      </c>
      <c r="G19" s="115">
        <v>26</v>
      </c>
      <c r="H19" s="114">
        <v>8</v>
      </c>
      <c r="I19" s="114">
        <v>17</v>
      </c>
      <c r="J19" s="114">
        <v>6</v>
      </c>
      <c r="K19" s="114">
        <v>8</v>
      </c>
      <c r="L19" s="116">
        <v>14500</v>
      </c>
      <c r="M19" s="117"/>
      <c r="N19" s="114"/>
      <c r="O19" s="114"/>
    </row>
    <row r="20" spans="1:15" x14ac:dyDescent="0.25">
      <c r="A20" s="11" t="s">
        <v>33</v>
      </c>
      <c r="B20" s="100">
        <v>2007</v>
      </c>
      <c r="C20" s="113" t="s">
        <v>37</v>
      </c>
      <c r="D20" s="114">
        <v>79</v>
      </c>
      <c r="E20" s="114">
        <f>SUM(79+119)</f>
        <v>198</v>
      </c>
      <c r="F20" s="114">
        <v>74</v>
      </c>
      <c r="G20" s="115">
        <v>20</v>
      </c>
      <c r="H20" s="114">
        <v>4</v>
      </c>
      <c r="I20" s="114">
        <v>28</v>
      </c>
      <c r="J20" s="114">
        <v>24</v>
      </c>
      <c r="K20" s="114">
        <v>28</v>
      </c>
      <c r="L20" s="116">
        <v>156000</v>
      </c>
      <c r="M20" s="117"/>
      <c r="N20" s="114"/>
      <c r="O20" s="114">
        <v>4</v>
      </c>
    </row>
    <row r="21" spans="1:15" x14ac:dyDescent="0.25">
      <c r="A21" s="11" t="s">
        <v>13</v>
      </c>
      <c r="B21" s="100">
        <v>2010</v>
      </c>
      <c r="C21" s="113" t="s">
        <v>23</v>
      </c>
      <c r="D21" s="114">
        <v>96</v>
      </c>
      <c r="E21" s="114">
        <f>SUM(96+11)</f>
        <v>107</v>
      </c>
      <c r="F21" s="114">
        <v>61</v>
      </c>
      <c r="G21" s="115">
        <v>14</v>
      </c>
      <c r="H21" s="114">
        <v>9</v>
      </c>
      <c r="I21" s="114">
        <v>18</v>
      </c>
      <c r="J21" s="114">
        <v>13</v>
      </c>
      <c r="K21" s="114">
        <v>29</v>
      </c>
      <c r="L21" s="116">
        <v>26500</v>
      </c>
      <c r="M21" s="117"/>
      <c r="N21" s="114"/>
      <c r="O21" s="114"/>
    </row>
    <row r="22" spans="1:15" x14ac:dyDescent="0.25">
      <c r="A22" s="11" t="s">
        <v>59</v>
      </c>
      <c r="B22" s="100">
        <v>2007</v>
      </c>
      <c r="C22" s="113" t="s">
        <v>72</v>
      </c>
      <c r="D22" s="114">
        <v>230</v>
      </c>
      <c r="E22" s="114">
        <v>247</v>
      </c>
      <c r="F22" s="114">
        <v>60</v>
      </c>
      <c r="G22" s="115">
        <v>13</v>
      </c>
      <c r="H22" s="114">
        <v>7</v>
      </c>
      <c r="I22" s="114">
        <v>10</v>
      </c>
      <c r="J22" s="114">
        <v>7</v>
      </c>
      <c r="K22" s="114">
        <v>10</v>
      </c>
      <c r="L22" s="116">
        <v>13000</v>
      </c>
      <c r="M22" s="117"/>
      <c r="N22" s="114">
        <v>4</v>
      </c>
      <c r="O22" s="114"/>
    </row>
    <row r="23" spans="1:15" x14ac:dyDescent="0.25">
      <c r="A23" s="11" t="s">
        <v>13</v>
      </c>
      <c r="B23" s="101">
        <v>2014</v>
      </c>
      <c r="C23" s="113" t="s">
        <v>28</v>
      </c>
      <c r="D23" s="114">
        <v>88</v>
      </c>
      <c r="E23" s="114">
        <f>SUM(88+55)</f>
        <v>143</v>
      </c>
      <c r="F23" s="114">
        <v>56</v>
      </c>
      <c r="G23" s="115">
        <v>16</v>
      </c>
      <c r="H23" s="114">
        <v>14</v>
      </c>
      <c r="I23" s="114">
        <v>13</v>
      </c>
      <c r="J23" s="114">
        <v>12</v>
      </c>
      <c r="K23" s="114">
        <v>28</v>
      </c>
      <c r="L23" s="116">
        <v>22500</v>
      </c>
      <c r="M23" s="117"/>
      <c r="N23" s="114"/>
      <c r="O23" s="114"/>
    </row>
    <row r="24" spans="1:15" x14ac:dyDescent="0.25">
      <c r="A24" s="11" t="s">
        <v>13</v>
      </c>
      <c r="B24" s="100">
        <v>2006</v>
      </c>
      <c r="C24" s="113" t="s">
        <v>19</v>
      </c>
      <c r="D24" s="114">
        <v>85</v>
      </c>
      <c r="E24" s="114">
        <f>SUM(85+39)</f>
        <v>124</v>
      </c>
      <c r="F24" s="114">
        <v>54</v>
      </c>
      <c r="G24" s="115">
        <v>8</v>
      </c>
      <c r="H24" s="114">
        <v>6</v>
      </c>
      <c r="I24" s="114">
        <v>24</v>
      </c>
      <c r="J24" s="114">
        <v>26</v>
      </c>
      <c r="K24" s="114">
        <v>39</v>
      </c>
      <c r="L24" s="116">
        <v>54000</v>
      </c>
      <c r="M24" s="117"/>
      <c r="N24" s="114"/>
      <c r="O24" s="114"/>
    </row>
    <row r="25" spans="1:15" x14ac:dyDescent="0.25">
      <c r="A25" s="11" t="s">
        <v>59</v>
      </c>
      <c r="B25" s="100">
        <v>2006</v>
      </c>
      <c r="C25" s="113" t="s">
        <v>64</v>
      </c>
      <c r="D25" s="114">
        <v>81</v>
      </c>
      <c r="E25" s="114">
        <v>90</v>
      </c>
      <c r="F25" s="114">
        <v>52</v>
      </c>
      <c r="G25" s="115">
        <v>4</v>
      </c>
      <c r="H25" s="114">
        <v>5</v>
      </c>
      <c r="I25" s="114">
        <v>17</v>
      </c>
      <c r="J25" s="114">
        <v>14</v>
      </c>
      <c r="K25" s="114">
        <v>14</v>
      </c>
      <c r="L25" s="116">
        <v>19000</v>
      </c>
      <c r="M25" s="117"/>
      <c r="N25" s="114"/>
      <c r="O25" s="114"/>
    </row>
    <row r="26" spans="1:15" x14ac:dyDescent="0.25">
      <c r="A26" s="11" t="s">
        <v>33</v>
      </c>
      <c r="B26" s="100">
        <v>2004</v>
      </c>
      <c r="C26" s="113" t="s">
        <v>58</v>
      </c>
      <c r="D26" s="114">
        <v>75</v>
      </c>
      <c r="E26" s="114">
        <v>122</v>
      </c>
      <c r="F26" s="114">
        <v>52</v>
      </c>
      <c r="G26" s="115">
        <v>11</v>
      </c>
      <c r="H26" s="114">
        <v>5</v>
      </c>
      <c r="I26" s="114">
        <v>10</v>
      </c>
      <c r="J26" s="114">
        <v>10</v>
      </c>
      <c r="K26" s="114">
        <v>10</v>
      </c>
      <c r="L26" s="116">
        <v>29000</v>
      </c>
      <c r="M26" s="117"/>
      <c r="N26" s="114">
        <v>7</v>
      </c>
      <c r="O26" s="114"/>
    </row>
    <row r="27" spans="1:15" x14ac:dyDescent="0.25">
      <c r="A27" s="11" t="s">
        <v>79</v>
      </c>
      <c r="B27" s="100">
        <v>2007</v>
      </c>
      <c r="C27" s="113" t="s">
        <v>80</v>
      </c>
      <c r="D27" s="114">
        <v>34</v>
      </c>
      <c r="E27" s="114">
        <f>SUM(34+84)</f>
        <v>118</v>
      </c>
      <c r="F27" s="114">
        <v>51</v>
      </c>
      <c r="G27" s="115">
        <v>3</v>
      </c>
      <c r="H27" s="114">
        <v>7</v>
      </c>
      <c r="I27" s="114">
        <v>15</v>
      </c>
      <c r="J27" s="114">
        <v>11</v>
      </c>
      <c r="K27" s="114">
        <v>0</v>
      </c>
      <c r="L27" s="116">
        <v>22500</v>
      </c>
      <c r="M27" s="117"/>
      <c r="N27" s="114">
        <v>2</v>
      </c>
      <c r="O27" s="114"/>
    </row>
    <row r="28" spans="1:15" x14ac:dyDescent="0.25">
      <c r="A28" s="11" t="s">
        <v>59</v>
      </c>
      <c r="B28" s="100">
        <v>2007</v>
      </c>
      <c r="C28" s="113" t="s">
        <v>73</v>
      </c>
      <c r="D28" s="114">
        <v>78</v>
      </c>
      <c r="E28" s="114">
        <f>SUM(78+65)</f>
        <v>143</v>
      </c>
      <c r="F28" s="114">
        <v>49</v>
      </c>
      <c r="G28" s="115">
        <v>32</v>
      </c>
      <c r="H28" s="114">
        <v>8</v>
      </c>
      <c r="I28" s="114">
        <v>10</v>
      </c>
      <c r="J28" s="114">
        <v>12</v>
      </c>
      <c r="K28" s="114">
        <v>26</v>
      </c>
      <c r="L28" s="116">
        <v>16000</v>
      </c>
      <c r="M28" s="117"/>
      <c r="N28" s="114">
        <v>6</v>
      </c>
      <c r="O28" s="114"/>
    </row>
    <row r="29" spans="1:15" x14ac:dyDescent="0.25">
      <c r="A29" s="11" t="s">
        <v>33</v>
      </c>
      <c r="B29" s="100">
        <v>1999</v>
      </c>
      <c r="C29" s="113" t="s">
        <v>44</v>
      </c>
      <c r="D29" s="114">
        <v>160</v>
      </c>
      <c r="E29" s="114">
        <v>262</v>
      </c>
      <c r="F29" s="114">
        <v>47</v>
      </c>
      <c r="G29" s="115">
        <v>14</v>
      </c>
      <c r="H29" s="114">
        <v>9</v>
      </c>
      <c r="I29" s="114">
        <v>22</v>
      </c>
      <c r="J29" s="114">
        <v>11</v>
      </c>
      <c r="K29" s="114">
        <v>15</v>
      </c>
      <c r="L29" s="116">
        <v>18500</v>
      </c>
      <c r="M29" s="117">
        <v>0.5</v>
      </c>
      <c r="N29" s="114"/>
      <c r="O29" s="114"/>
    </row>
    <row r="30" spans="1:15" x14ac:dyDescent="0.25">
      <c r="A30" s="11" t="s">
        <v>13</v>
      </c>
      <c r="B30" s="101">
        <v>2015</v>
      </c>
      <c r="C30" s="113" t="s">
        <v>27</v>
      </c>
      <c r="D30" s="114">
        <v>80</v>
      </c>
      <c r="E30" s="114">
        <v>83</v>
      </c>
      <c r="F30" s="114">
        <v>44</v>
      </c>
      <c r="G30" s="115">
        <v>7</v>
      </c>
      <c r="H30" s="114">
        <v>14</v>
      </c>
      <c r="I30" s="114">
        <v>22</v>
      </c>
      <c r="J30" s="114">
        <v>5</v>
      </c>
      <c r="K30" s="114">
        <v>14</v>
      </c>
      <c r="L30" s="116">
        <v>25000</v>
      </c>
      <c r="M30" s="117">
        <v>0.5</v>
      </c>
      <c r="N30" s="114">
        <v>15</v>
      </c>
      <c r="O30" s="114"/>
    </row>
    <row r="31" spans="1:15" x14ac:dyDescent="0.25">
      <c r="A31" s="11" t="s">
        <v>59</v>
      </c>
      <c r="B31" s="100">
        <v>2006</v>
      </c>
      <c r="C31" s="113" t="s">
        <v>69</v>
      </c>
      <c r="D31" s="114">
        <v>61</v>
      </c>
      <c r="E31" s="114">
        <v>61</v>
      </c>
      <c r="F31" s="114">
        <v>43</v>
      </c>
      <c r="G31" s="115">
        <v>28</v>
      </c>
      <c r="H31" s="114">
        <v>4</v>
      </c>
      <c r="I31" s="114">
        <v>14</v>
      </c>
      <c r="J31" s="114">
        <v>11</v>
      </c>
      <c r="K31" s="114">
        <v>20</v>
      </c>
      <c r="L31" s="116">
        <v>35000</v>
      </c>
      <c r="M31" s="117"/>
      <c r="N31" s="114"/>
      <c r="O31" s="114"/>
    </row>
    <row r="32" spans="1:15" x14ac:dyDescent="0.25">
      <c r="A32" s="11" t="s">
        <v>33</v>
      </c>
      <c r="B32" s="100">
        <v>2001</v>
      </c>
      <c r="C32" s="113" t="s">
        <v>49</v>
      </c>
      <c r="D32" s="114">
        <v>35</v>
      </c>
      <c r="E32" s="114">
        <v>42</v>
      </c>
      <c r="F32" s="114">
        <v>39</v>
      </c>
      <c r="G32" s="115">
        <v>13</v>
      </c>
      <c r="H32" s="114">
        <v>3</v>
      </c>
      <c r="I32" s="114">
        <v>12</v>
      </c>
      <c r="J32" s="114">
        <v>6</v>
      </c>
      <c r="K32" s="114">
        <v>8</v>
      </c>
      <c r="L32" s="116">
        <v>8500</v>
      </c>
      <c r="M32" s="117"/>
      <c r="N32" s="114"/>
      <c r="O32" s="114"/>
    </row>
    <row r="33" spans="1:15" x14ac:dyDescent="0.25">
      <c r="A33" s="11" t="s">
        <v>13</v>
      </c>
      <c r="B33" s="100">
        <v>2010</v>
      </c>
      <c r="C33" s="113" t="s">
        <v>20</v>
      </c>
      <c r="D33" s="114">
        <v>34</v>
      </c>
      <c r="E33" s="114">
        <f>+SUM(34+23)</f>
        <v>57</v>
      </c>
      <c r="F33" s="114">
        <v>35</v>
      </c>
      <c r="G33" s="115">
        <v>4</v>
      </c>
      <c r="H33" s="114">
        <v>4</v>
      </c>
      <c r="I33" s="114">
        <v>9</v>
      </c>
      <c r="J33" s="114">
        <v>5</v>
      </c>
      <c r="K33" s="114">
        <v>6</v>
      </c>
      <c r="L33" s="116">
        <v>4000</v>
      </c>
      <c r="M33" s="117"/>
      <c r="N33" s="114"/>
      <c r="O33" s="114"/>
    </row>
    <row r="34" spans="1:15" x14ac:dyDescent="0.25">
      <c r="A34" s="11" t="s">
        <v>59</v>
      </c>
      <c r="B34" s="100">
        <v>2008</v>
      </c>
      <c r="C34" s="113" t="s">
        <v>62</v>
      </c>
      <c r="D34" s="114">
        <v>76</v>
      </c>
      <c r="E34" s="114">
        <f>SUM(76+63)</f>
        <v>139</v>
      </c>
      <c r="F34" s="114">
        <v>34</v>
      </c>
      <c r="G34" s="115">
        <v>35</v>
      </c>
      <c r="H34" s="114">
        <v>15</v>
      </c>
      <c r="I34" s="114">
        <v>14</v>
      </c>
      <c r="J34" s="114">
        <v>11</v>
      </c>
      <c r="K34" s="114">
        <v>12</v>
      </c>
      <c r="L34" s="116">
        <v>17500</v>
      </c>
      <c r="M34" s="117"/>
      <c r="N34" s="114">
        <v>0</v>
      </c>
      <c r="O34" s="114"/>
    </row>
    <row r="35" spans="1:15" x14ac:dyDescent="0.25">
      <c r="A35" s="11" t="s">
        <v>79</v>
      </c>
      <c r="B35" s="100">
        <v>2012</v>
      </c>
      <c r="C35" s="113" t="s">
        <v>81</v>
      </c>
      <c r="D35" s="114">
        <v>79</v>
      </c>
      <c r="E35" s="114">
        <v>79</v>
      </c>
      <c r="F35" s="114">
        <v>30</v>
      </c>
      <c r="G35" s="115">
        <v>4</v>
      </c>
      <c r="H35" s="114">
        <v>4</v>
      </c>
      <c r="I35" s="114">
        <v>10</v>
      </c>
      <c r="J35" s="114">
        <v>37</v>
      </c>
      <c r="K35" s="114">
        <v>37</v>
      </c>
      <c r="L35" s="116">
        <v>45000</v>
      </c>
      <c r="M35" s="117"/>
      <c r="N35" s="114">
        <v>1</v>
      </c>
      <c r="O35" s="114"/>
    </row>
    <row r="36" spans="1:15" x14ac:dyDescent="0.25">
      <c r="A36" s="11" t="s">
        <v>33</v>
      </c>
      <c r="B36" s="100">
        <v>2004</v>
      </c>
      <c r="C36" s="113" t="s">
        <v>54</v>
      </c>
      <c r="D36" s="114">
        <v>86</v>
      </c>
      <c r="E36" s="114">
        <f>SUM(86+21)</f>
        <v>107</v>
      </c>
      <c r="F36" s="114">
        <v>28</v>
      </c>
      <c r="G36" s="115">
        <v>25</v>
      </c>
      <c r="H36" s="114">
        <v>12</v>
      </c>
      <c r="I36" s="114">
        <v>14</v>
      </c>
      <c r="J36" s="114">
        <v>8</v>
      </c>
      <c r="K36" s="114">
        <v>8</v>
      </c>
      <c r="L36" s="116">
        <v>8000</v>
      </c>
      <c r="M36" s="117"/>
      <c r="N36" s="114"/>
      <c r="O36" s="114"/>
    </row>
    <row r="37" spans="1:15" x14ac:dyDescent="0.25">
      <c r="A37" s="11" t="s">
        <v>33</v>
      </c>
      <c r="B37" s="100">
        <v>2010</v>
      </c>
      <c r="C37" s="113" t="s">
        <v>48</v>
      </c>
      <c r="D37" s="114">
        <v>28</v>
      </c>
      <c r="E37" s="114">
        <v>37</v>
      </c>
      <c r="F37" s="114">
        <v>27</v>
      </c>
      <c r="G37" s="115">
        <v>20</v>
      </c>
      <c r="H37" s="114">
        <v>1</v>
      </c>
      <c r="I37" s="114">
        <v>7</v>
      </c>
      <c r="J37" s="114">
        <v>6</v>
      </c>
      <c r="K37" s="114">
        <v>12</v>
      </c>
      <c r="L37" s="116">
        <v>18000</v>
      </c>
      <c r="M37" s="117"/>
      <c r="N37" s="114"/>
      <c r="O37" s="114">
        <v>6</v>
      </c>
    </row>
    <row r="38" spans="1:15" x14ac:dyDescent="0.25">
      <c r="A38" s="11" t="s">
        <v>59</v>
      </c>
      <c r="B38" s="100">
        <v>2009</v>
      </c>
      <c r="C38" s="113" t="s">
        <v>77</v>
      </c>
      <c r="D38" s="114">
        <v>49</v>
      </c>
      <c r="E38" s="114">
        <f>SUM(49+25)</f>
        <v>74</v>
      </c>
      <c r="F38" s="114">
        <v>27</v>
      </c>
      <c r="G38" s="115">
        <v>14</v>
      </c>
      <c r="H38" s="114">
        <v>6</v>
      </c>
      <c r="I38" s="114">
        <v>13</v>
      </c>
      <c r="J38" s="114">
        <v>4</v>
      </c>
      <c r="K38" s="114">
        <v>19</v>
      </c>
      <c r="L38" s="116">
        <v>1750</v>
      </c>
      <c r="M38" s="117">
        <v>0.5</v>
      </c>
      <c r="N38" s="114"/>
      <c r="O38" s="114"/>
    </row>
    <row r="39" spans="1:15" x14ac:dyDescent="0.25">
      <c r="A39" s="11" t="s">
        <v>33</v>
      </c>
      <c r="B39" s="100">
        <v>2010</v>
      </c>
      <c r="C39" s="113" t="s">
        <v>36</v>
      </c>
      <c r="D39" s="114">
        <v>85</v>
      </c>
      <c r="E39" s="114">
        <v>85</v>
      </c>
      <c r="F39" s="114">
        <v>26</v>
      </c>
      <c r="G39" s="115">
        <v>3</v>
      </c>
      <c r="H39" s="114">
        <v>3</v>
      </c>
      <c r="I39" s="114">
        <v>16</v>
      </c>
      <c r="J39" s="114">
        <v>31</v>
      </c>
      <c r="K39" s="114">
        <v>0</v>
      </c>
      <c r="L39" s="116">
        <v>16800</v>
      </c>
      <c r="M39" s="117"/>
      <c r="N39" s="114" t="s">
        <v>15</v>
      </c>
      <c r="O39" s="114"/>
    </row>
    <row r="40" spans="1:15" x14ac:dyDescent="0.25">
      <c r="A40" s="11" t="s">
        <v>59</v>
      </c>
      <c r="B40" s="100">
        <v>2010</v>
      </c>
      <c r="C40" s="113" t="s">
        <v>68</v>
      </c>
      <c r="D40" s="114">
        <v>57</v>
      </c>
      <c r="E40" s="114">
        <v>78</v>
      </c>
      <c r="F40" s="114">
        <v>25</v>
      </c>
      <c r="G40" s="115">
        <v>22</v>
      </c>
      <c r="H40" s="114">
        <v>11</v>
      </c>
      <c r="I40" s="114">
        <v>9</v>
      </c>
      <c r="J40" s="114">
        <v>12</v>
      </c>
      <c r="K40" s="114">
        <v>15</v>
      </c>
      <c r="L40" s="116">
        <v>30000</v>
      </c>
      <c r="M40" s="117"/>
      <c r="N40" s="114">
        <v>0</v>
      </c>
      <c r="O40" s="114"/>
    </row>
    <row r="41" spans="1:15" x14ac:dyDescent="0.25">
      <c r="A41" s="11" t="s">
        <v>13</v>
      </c>
      <c r="B41" s="100">
        <v>2006</v>
      </c>
      <c r="C41" s="113" t="s">
        <v>24</v>
      </c>
      <c r="D41" s="114">
        <v>50</v>
      </c>
      <c r="E41" s="114">
        <v>50</v>
      </c>
      <c r="F41" s="114">
        <v>25</v>
      </c>
      <c r="G41" s="115">
        <v>5</v>
      </c>
      <c r="H41" s="114">
        <v>5</v>
      </c>
      <c r="I41" s="114">
        <v>8</v>
      </c>
      <c r="J41" s="114">
        <v>3</v>
      </c>
      <c r="K41" s="114">
        <v>3</v>
      </c>
      <c r="L41" s="116">
        <v>4000</v>
      </c>
      <c r="M41" s="117"/>
      <c r="N41" s="114"/>
      <c r="O41" s="114"/>
    </row>
    <row r="42" spans="1:15" x14ac:dyDescent="0.25">
      <c r="A42" s="11" t="s">
        <v>13</v>
      </c>
      <c r="B42" s="100">
        <v>2007</v>
      </c>
      <c r="C42" s="113" t="s">
        <v>21</v>
      </c>
      <c r="D42" s="114">
        <v>24</v>
      </c>
      <c r="E42" s="114">
        <f>SUM(13+24)</f>
        <v>37</v>
      </c>
      <c r="F42" s="114">
        <v>24</v>
      </c>
      <c r="G42" s="115">
        <v>8</v>
      </c>
      <c r="H42" s="114">
        <v>6</v>
      </c>
      <c r="I42" s="114">
        <v>13</v>
      </c>
      <c r="J42" s="114">
        <v>3</v>
      </c>
      <c r="K42" s="114">
        <v>0</v>
      </c>
      <c r="L42" s="116">
        <v>7000</v>
      </c>
      <c r="M42" s="117">
        <v>0.5</v>
      </c>
      <c r="N42" s="114"/>
      <c r="O42" s="114"/>
    </row>
    <row r="43" spans="1:15" x14ac:dyDescent="0.25">
      <c r="A43" s="11" t="s">
        <v>59</v>
      </c>
      <c r="B43" s="100">
        <v>2009</v>
      </c>
      <c r="C43" s="113" t="s">
        <v>71</v>
      </c>
      <c r="D43" s="114">
        <v>59</v>
      </c>
      <c r="E43" s="114">
        <v>61</v>
      </c>
      <c r="F43" s="114">
        <v>23</v>
      </c>
      <c r="G43" s="115">
        <v>4</v>
      </c>
      <c r="H43" s="114">
        <v>4</v>
      </c>
      <c r="I43" s="114">
        <v>13</v>
      </c>
      <c r="J43" s="114">
        <v>15</v>
      </c>
      <c r="K43" s="114">
        <v>4</v>
      </c>
      <c r="L43" s="116">
        <v>15000</v>
      </c>
      <c r="M43" s="117"/>
      <c r="N43" s="114"/>
      <c r="O43" s="114"/>
    </row>
    <row r="44" spans="1:15" x14ac:dyDescent="0.25">
      <c r="A44" s="11" t="s">
        <v>59</v>
      </c>
      <c r="B44" s="100">
        <v>2005</v>
      </c>
      <c r="C44" s="113" t="s">
        <v>60</v>
      </c>
      <c r="D44" s="114">
        <v>58</v>
      </c>
      <c r="E44" s="114">
        <f>SUM(58+76)</f>
        <v>134</v>
      </c>
      <c r="F44" s="114">
        <v>22</v>
      </c>
      <c r="G44" s="115">
        <v>20</v>
      </c>
      <c r="H44" s="114">
        <v>1</v>
      </c>
      <c r="I44" s="114">
        <v>20</v>
      </c>
      <c r="J44" s="114">
        <v>8</v>
      </c>
      <c r="K44" s="114">
        <v>20</v>
      </c>
      <c r="L44" s="116">
        <v>24000</v>
      </c>
      <c r="M44" s="117">
        <v>0.5</v>
      </c>
      <c r="N44" s="114" t="s">
        <v>15</v>
      </c>
      <c r="O44" s="114"/>
    </row>
    <row r="45" spans="1:15" x14ac:dyDescent="0.25">
      <c r="A45" s="11" t="s">
        <v>13</v>
      </c>
      <c r="B45" s="101">
        <v>2015</v>
      </c>
      <c r="C45" s="113" t="s">
        <v>26</v>
      </c>
      <c r="D45" s="114">
        <v>25</v>
      </c>
      <c r="E45" s="114">
        <v>26</v>
      </c>
      <c r="F45" s="114">
        <v>22</v>
      </c>
      <c r="G45" s="115">
        <v>3</v>
      </c>
      <c r="H45" s="114">
        <v>3</v>
      </c>
      <c r="I45" s="114">
        <v>10</v>
      </c>
      <c r="J45" s="114">
        <v>0</v>
      </c>
      <c r="K45" s="114">
        <v>0</v>
      </c>
      <c r="L45" s="116">
        <v>0</v>
      </c>
      <c r="M45" s="117"/>
      <c r="N45" s="114">
        <v>0</v>
      </c>
      <c r="O45" s="114"/>
    </row>
    <row r="46" spans="1:15" x14ac:dyDescent="0.25">
      <c r="A46" s="11" t="s">
        <v>33</v>
      </c>
      <c r="B46" s="100">
        <v>2018</v>
      </c>
      <c r="C46" s="113" t="s">
        <v>53</v>
      </c>
      <c r="D46" s="114">
        <v>33</v>
      </c>
      <c r="E46" s="114">
        <v>34</v>
      </c>
      <c r="F46" s="114">
        <v>22</v>
      </c>
      <c r="G46" s="115">
        <v>3</v>
      </c>
      <c r="H46" s="114">
        <v>2</v>
      </c>
      <c r="I46" s="114">
        <v>18</v>
      </c>
      <c r="J46" s="114">
        <v>4</v>
      </c>
      <c r="K46" s="114">
        <v>4</v>
      </c>
      <c r="L46" s="116">
        <v>10000</v>
      </c>
      <c r="M46" s="117"/>
      <c r="N46" s="114" t="s">
        <v>15</v>
      </c>
      <c r="O46" s="114"/>
    </row>
    <row r="47" spans="1:15" x14ac:dyDescent="0.25">
      <c r="A47" s="11" t="s">
        <v>33</v>
      </c>
      <c r="B47" s="100">
        <v>2006</v>
      </c>
      <c r="C47" s="113" t="s">
        <v>56</v>
      </c>
      <c r="D47" s="114">
        <v>35</v>
      </c>
      <c r="E47" s="114">
        <f>SUM(35+17)</f>
        <v>52</v>
      </c>
      <c r="F47" s="114">
        <v>22</v>
      </c>
      <c r="G47" s="115">
        <v>8</v>
      </c>
      <c r="H47" s="114">
        <v>6</v>
      </c>
      <c r="I47" s="114">
        <v>15</v>
      </c>
      <c r="J47" s="114">
        <v>6</v>
      </c>
      <c r="K47" s="114">
        <v>6</v>
      </c>
      <c r="L47" s="116">
        <v>15000</v>
      </c>
      <c r="M47" s="117">
        <v>0.5</v>
      </c>
      <c r="N47" s="114"/>
      <c r="O47" s="114"/>
    </row>
    <row r="48" spans="1:15" x14ac:dyDescent="0.25">
      <c r="A48" s="11" t="s">
        <v>79</v>
      </c>
      <c r="B48" s="100">
        <v>2015</v>
      </c>
      <c r="C48" s="113" t="s">
        <v>87</v>
      </c>
      <c r="D48" s="114">
        <v>65</v>
      </c>
      <c r="E48" s="114">
        <f>SUM(65+39)</f>
        <v>104</v>
      </c>
      <c r="F48" s="114">
        <v>21</v>
      </c>
      <c r="G48" s="115">
        <v>5</v>
      </c>
      <c r="H48" s="114">
        <v>3</v>
      </c>
      <c r="I48" s="114">
        <v>11</v>
      </c>
      <c r="J48" s="114">
        <v>4</v>
      </c>
      <c r="K48" s="114">
        <v>7</v>
      </c>
      <c r="L48" s="116">
        <v>6000</v>
      </c>
      <c r="M48" s="117"/>
      <c r="N48" s="114">
        <v>2</v>
      </c>
      <c r="O48" s="114"/>
    </row>
    <row r="49" spans="1:15" x14ac:dyDescent="0.25">
      <c r="A49" s="11" t="s">
        <v>13</v>
      </c>
      <c r="B49" s="101">
        <v>2017</v>
      </c>
      <c r="C49" s="113" t="s">
        <v>25</v>
      </c>
      <c r="D49" s="114">
        <v>15</v>
      </c>
      <c r="E49" s="114">
        <f>SUM(15+8)</f>
        <v>23</v>
      </c>
      <c r="F49" s="114">
        <v>18</v>
      </c>
      <c r="G49" s="115">
        <v>5</v>
      </c>
      <c r="H49" s="114">
        <v>3</v>
      </c>
      <c r="I49" s="114">
        <v>13</v>
      </c>
      <c r="J49" s="114">
        <v>0</v>
      </c>
      <c r="K49" s="114">
        <v>0</v>
      </c>
      <c r="L49" s="116">
        <v>0</v>
      </c>
      <c r="M49" s="117"/>
      <c r="N49" s="114"/>
      <c r="O49" s="114"/>
    </row>
    <row r="50" spans="1:15" x14ac:dyDescent="0.25">
      <c r="A50" s="11" t="s">
        <v>33</v>
      </c>
      <c r="B50" s="100">
        <v>2016</v>
      </c>
      <c r="C50" s="113" t="s">
        <v>47</v>
      </c>
      <c r="D50" s="114">
        <v>63</v>
      </c>
      <c r="E50" s="114">
        <v>72</v>
      </c>
      <c r="F50" s="114">
        <v>18</v>
      </c>
      <c r="G50" s="115">
        <v>10</v>
      </c>
      <c r="H50" s="114">
        <v>3</v>
      </c>
      <c r="I50" s="114">
        <v>11</v>
      </c>
      <c r="J50" s="114">
        <v>4</v>
      </c>
      <c r="K50" s="114">
        <v>20</v>
      </c>
      <c r="L50" s="116">
        <v>3000</v>
      </c>
      <c r="M50" s="117"/>
      <c r="N50" s="114" t="s">
        <v>15</v>
      </c>
      <c r="O50" s="114"/>
    </row>
    <row r="51" spans="1:15" x14ac:dyDescent="0.25">
      <c r="A51" s="11" t="s">
        <v>33</v>
      </c>
      <c r="B51" s="100">
        <v>2005</v>
      </c>
      <c r="C51" s="113" t="s">
        <v>40</v>
      </c>
      <c r="D51" s="114">
        <v>41</v>
      </c>
      <c r="E51" s="114">
        <v>56</v>
      </c>
      <c r="F51" s="114">
        <v>16</v>
      </c>
      <c r="G51" s="115">
        <v>3</v>
      </c>
      <c r="H51" s="114">
        <v>3</v>
      </c>
      <c r="I51" s="114">
        <v>7</v>
      </c>
      <c r="J51" s="114">
        <v>30</v>
      </c>
      <c r="K51" s="114">
        <v>24</v>
      </c>
      <c r="L51" s="116">
        <v>23600</v>
      </c>
      <c r="M51" s="117"/>
      <c r="N51" s="114"/>
      <c r="O51" s="114"/>
    </row>
    <row r="52" spans="1:15" x14ac:dyDescent="0.25">
      <c r="A52" s="11" t="s">
        <v>59</v>
      </c>
      <c r="B52" s="100">
        <v>2016</v>
      </c>
      <c r="C52" s="113" t="s">
        <v>76</v>
      </c>
      <c r="D52" s="114">
        <v>20</v>
      </c>
      <c r="E52" s="114">
        <v>20</v>
      </c>
      <c r="F52" s="114">
        <v>16</v>
      </c>
      <c r="G52" s="115">
        <v>4</v>
      </c>
      <c r="H52" s="114">
        <v>4</v>
      </c>
      <c r="I52" s="114">
        <v>10</v>
      </c>
      <c r="J52" s="114">
        <v>1</v>
      </c>
      <c r="K52" s="114">
        <v>2</v>
      </c>
      <c r="L52" s="116">
        <v>1000</v>
      </c>
      <c r="M52" s="117"/>
      <c r="N52" s="114">
        <v>0</v>
      </c>
      <c r="O52" s="114"/>
    </row>
    <row r="53" spans="1:15" x14ac:dyDescent="0.25">
      <c r="A53" s="11" t="s">
        <v>33</v>
      </c>
      <c r="B53" s="100">
        <v>2018</v>
      </c>
      <c r="C53" s="113" t="s">
        <v>43</v>
      </c>
      <c r="D53" s="114">
        <v>15</v>
      </c>
      <c r="E53" s="114">
        <v>15</v>
      </c>
      <c r="F53" s="114">
        <v>15</v>
      </c>
      <c r="G53" s="115">
        <v>1</v>
      </c>
      <c r="H53" s="114">
        <v>3</v>
      </c>
      <c r="I53" s="114">
        <v>11</v>
      </c>
      <c r="J53" s="114">
        <v>1</v>
      </c>
      <c r="K53" s="114">
        <v>3</v>
      </c>
      <c r="L53" s="116">
        <v>500</v>
      </c>
      <c r="M53" s="117"/>
      <c r="N53" s="114">
        <v>0</v>
      </c>
      <c r="O53" s="114"/>
    </row>
    <row r="54" spans="1:15" x14ac:dyDescent="0.25">
      <c r="A54" s="11" t="s">
        <v>33</v>
      </c>
      <c r="B54" s="100">
        <v>2010</v>
      </c>
      <c r="C54" s="113" t="s">
        <v>52</v>
      </c>
      <c r="D54" s="114">
        <v>0</v>
      </c>
      <c r="E54" s="114">
        <v>0</v>
      </c>
      <c r="F54" s="114">
        <v>15</v>
      </c>
      <c r="G54" s="115">
        <v>1</v>
      </c>
      <c r="H54" s="114">
        <v>2</v>
      </c>
      <c r="I54" s="114">
        <v>8</v>
      </c>
      <c r="J54" s="114">
        <v>0</v>
      </c>
      <c r="K54" s="114">
        <v>0</v>
      </c>
      <c r="L54" s="116">
        <v>0</v>
      </c>
      <c r="M54" s="117"/>
      <c r="N54" s="114"/>
      <c r="O54" s="114"/>
    </row>
    <row r="55" spans="1:15" x14ac:dyDescent="0.25">
      <c r="A55" s="11" t="s">
        <v>59</v>
      </c>
      <c r="B55" s="100">
        <v>2012</v>
      </c>
      <c r="C55" s="113" t="s">
        <v>74</v>
      </c>
      <c r="D55" s="114">
        <v>28</v>
      </c>
      <c r="E55" s="114">
        <v>35</v>
      </c>
      <c r="F55" s="114">
        <v>15</v>
      </c>
      <c r="G55" s="115">
        <v>5</v>
      </c>
      <c r="H55" s="114">
        <v>3</v>
      </c>
      <c r="I55" s="114">
        <v>5</v>
      </c>
      <c r="J55" s="114">
        <v>2</v>
      </c>
      <c r="K55" s="114">
        <v>3</v>
      </c>
      <c r="L55" s="116">
        <v>1300</v>
      </c>
      <c r="M55" s="117"/>
      <c r="N55" s="114">
        <v>21</v>
      </c>
      <c r="O55" s="114"/>
    </row>
    <row r="56" spans="1:15" x14ac:dyDescent="0.25">
      <c r="A56" s="11" t="s">
        <v>59</v>
      </c>
      <c r="B56" s="100">
        <v>2011</v>
      </c>
      <c r="C56" s="113" t="s">
        <v>61</v>
      </c>
      <c r="D56" s="114">
        <v>115</v>
      </c>
      <c r="E56" s="114">
        <v>125</v>
      </c>
      <c r="F56" s="114">
        <v>14</v>
      </c>
      <c r="G56" s="115">
        <v>7</v>
      </c>
      <c r="H56" s="114">
        <v>12</v>
      </c>
      <c r="I56" s="114">
        <v>15</v>
      </c>
      <c r="J56" s="114">
        <v>3</v>
      </c>
      <c r="K56" s="114">
        <v>7</v>
      </c>
      <c r="L56" s="116">
        <v>8750</v>
      </c>
      <c r="M56" s="117"/>
      <c r="N56" s="114"/>
      <c r="O56" s="114"/>
    </row>
    <row r="57" spans="1:15" x14ac:dyDescent="0.25">
      <c r="A57" s="11" t="s">
        <v>13</v>
      </c>
      <c r="B57" s="101">
        <v>2017</v>
      </c>
      <c r="C57" s="113" t="s">
        <v>32</v>
      </c>
      <c r="D57" s="114">
        <v>36</v>
      </c>
      <c r="E57" s="114">
        <v>37</v>
      </c>
      <c r="F57" s="114">
        <v>14</v>
      </c>
      <c r="G57" s="115">
        <v>3</v>
      </c>
      <c r="H57" s="114">
        <v>1</v>
      </c>
      <c r="I57" s="114">
        <v>7</v>
      </c>
      <c r="J57" s="114">
        <v>1</v>
      </c>
      <c r="K57" s="114">
        <v>3</v>
      </c>
      <c r="L57" s="116">
        <v>5000</v>
      </c>
      <c r="M57" s="117"/>
      <c r="N57" s="114"/>
      <c r="O57" s="114">
        <v>2</v>
      </c>
    </row>
    <row r="58" spans="1:15" x14ac:dyDescent="0.25">
      <c r="A58" s="11" t="s">
        <v>33</v>
      </c>
      <c r="B58" s="100">
        <v>2010</v>
      </c>
      <c r="C58" s="113" t="s">
        <v>38</v>
      </c>
      <c r="D58" s="114">
        <v>36</v>
      </c>
      <c r="E58" s="114">
        <v>41</v>
      </c>
      <c r="F58" s="114">
        <v>13</v>
      </c>
      <c r="G58" s="115">
        <v>3</v>
      </c>
      <c r="H58" s="114">
        <v>6</v>
      </c>
      <c r="I58" s="114">
        <v>15</v>
      </c>
      <c r="J58" s="114">
        <v>16</v>
      </c>
      <c r="K58" s="114">
        <v>17</v>
      </c>
      <c r="L58" s="116">
        <v>8500</v>
      </c>
      <c r="M58" s="117">
        <v>0.5</v>
      </c>
      <c r="N58" s="114"/>
      <c r="O58" s="114"/>
    </row>
    <row r="59" spans="1:15" x14ac:dyDescent="0.25">
      <c r="A59" s="11" t="s">
        <v>33</v>
      </c>
      <c r="B59" s="100">
        <v>2008</v>
      </c>
      <c r="C59" s="113" t="s">
        <v>42</v>
      </c>
      <c r="D59" s="114">
        <v>7</v>
      </c>
      <c r="E59" s="114">
        <v>11</v>
      </c>
      <c r="F59" s="114">
        <v>13</v>
      </c>
      <c r="G59" s="115">
        <v>4</v>
      </c>
      <c r="H59" s="114">
        <v>1</v>
      </c>
      <c r="I59" s="114">
        <v>16</v>
      </c>
      <c r="J59" s="114">
        <v>2</v>
      </c>
      <c r="K59" s="114">
        <v>7</v>
      </c>
      <c r="L59" s="116">
        <v>2500</v>
      </c>
      <c r="M59" s="117"/>
      <c r="N59" s="114" t="s">
        <v>15</v>
      </c>
      <c r="O59" s="114"/>
    </row>
    <row r="60" spans="1:15" x14ac:dyDescent="0.25">
      <c r="A60" s="11" t="s">
        <v>59</v>
      </c>
      <c r="B60" s="100">
        <v>2018</v>
      </c>
      <c r="C60" s="113" t="s">
        <v>66</v>
      </c>
      <c r="D60" s="114">
        <v>29</v>
      </c>
      <c r="E60" s="114">
        <v>39</v>
      </c>
      <c r="F60" s="114">
        <v>12</v>
      </c>
      <c r="G60" s="115">
        <v>1</v>
      </c>
      <c r="H60" s="114">
        <v>4</v>
      </c>
      <c r="I60" s="114">
        <v>6</v>
      </c>
      <c r="J60" s="114">
        <v>16</v>
      </c>
      <c r="K60" s="114">
        <v>16</v>
      </c>
      <c r="L60" s="116">
        <v>18000</v>
      </c>
      <c r="M60" s="117"/>
      <c r="N60" s="114"/>
      <c r="O60" s="114"/>
    </row>
    <row r="61" spans="1:15" x14ac:dyDescent="0.25">
      <c r="A61" s="11" t="s">
        <v>33</v>
      </c>
      <c r="B61" s="100">
        <v>2018</v>
      </c>
      <c r="C61" s="113" t="s">
        <v>45</v>
      </c>
      <c r="D61" s="114">
        <v>17</v>
      </c>
      <c r="E61" s="114">
        <v>17</v>
      </c>
      <c r="F61" s="114">
        <v>12</v>
      </c>
      <c r="G61" s="115">
        <v>1</v>
      </c>
      <c r="H61" s="114">
        <v>4</v>
      </c>
      <c r="I61" s="114">
        <v>9</v>
      </c>
      <c r="J61" s="114">
        <v>0</v>
      </c>
      <c r="K61" s="114">
        <v>0</v>
      </c>
      <c r="L61" s="116">
        <v>0</v>
      </c>
      <c r="M61" s="117"/>
      <c r="N61" s="114"/>
      <c r="O61" s="114"/>
    </row>
    <row r="62" spans="1:15" x14ac:dyDescent="0.25">
      <c r="A62" s="11" t="s">
        <v>59</v>
      </c>
      <c r="B62" s="100">
        <v>2013</v>
      </c>
      <c r="C62" s="113" t="s">
        <v>63</v>
      </c>
      <c r="D62" s="114">
        <v>19</v>
      </c>
      <c r="E62" s="114">
        <f>SUM(19+25)</f>
        <v>44</v>
      </c>
      <c r="F62" s="114">
        <v>10</v>
      </c>
      <c r="G62" s="115">
        <v>1</v>
      </c>
      <c r="H62" s="114">
        <v>1</v>
      </c>
      <c r="I62" s="114">
        <v>1</v>
      </c>
      <c r="J62" s="114">
        <v>2</v>
      </c>
      <c r="K62" s="114">
        <v>3</v>
      </c>
      <c r="L62" s="116">
        <v>4000</v>
      </c>
      <c r="M62" s="117"/>
      <c r="N62" s="114">
        <v>2</v>
      </c>
      <c r="O62" s="114">
        <v>1</v>
      </c>
    </row>
    <row r="63" spans="1:15" x14ac:dyDescent="0.25">
      <c r="A63" s="11" t="s">
        <v>59</v>
      </c>
      <c r="B63" s="100">
        <v>2014</v>
      </c>
      <c r="C63" s="113" t="s">
        <v>67</v>
      </c>
      <c r="D63" s="114">
        <v>79</v>
      </c>
      <c r="E63" s="114">
        <v>79</v>
      </c>
      <c r="F63" s="114">
        <v>10</v>
      </c>
      <c r="G63" s="115">
        <v>2</v>
      </c>
      <c r="H63" s="114">
        <v>19</v>
      </c>
      <c r="I63" s="114">
        <v>5</v>
      </c>
      <c r="J63" s="114">
        <v>8</v>
      </c>
      <c r="K63" s="114">
        <v>25</v>
      </c>
      <c r="L63" s="116">
        <v>9000</v>
      </c>
      <c r="M63" s="117"/>
      <c r="N63" s="114"/>
      <c r="O63" s="114">
        <v>1</v>
      </c>
    </row>
    <row r="64" spans="1:15" x14ac:dyDescent="0.25">
      <c r="A64" s="11" t="s">
        <v>59</v>
      </c>
      <c r="B64" s="100">
        <v>2011</v>
      </c>
      <c r="C64" s="113" t="s">
        <v>65</v>
      </c>
      <c r="D64" s="114">
        <v>58</v>
      </c>
      <c r="E64" s="114">
        <v>58</v>
      </c>
      <c r="F64" s="114">
        <v>9</v>
      </c>
      <c r="G64" s="115">
        <v>7</v>
      </c>
      <c r="H64" s="114">
        <v>7</v>
      </c>
      <c r="I64" s="114">
        <v>9</v>
      </c>
      <c r="J64" s="114">
        <v>9</v>
      </c>
      <c r="K64" s="114">
        <v>9</v>
      </c>
      <c r="L64" s="116">
        <v>3750</v>
      </c>
      <c r="M64" s="117"/>
      <c r="N64" s="114"/>
      <c r="O64" s="114"/>
    </row>
    <row r="65" spans="1:15" x14ac:dyDescent="0.25">
      <c r="A65" s="11" t="s">
        <v>13</v>
      </c>
      <c r="B65" s="100">
        <v>2018</v>
      </c>
      <c r="C65" s="113" t="s">
        <v>22</v>
      </c>
      <c r="D65" s="114">
        <v>9</v>
      </c>
      <c r="E65" s="114">
        <v>9</v>
      </c>
      <c r="F65" s="114">
        <v>9</v>
      </c>
      <c r="G65" s="115">
        <v>3</v>
      </c>
      <c r="H65" s="114">
        <v>1</v>
      </c>
      <c r="I65" s="114">
        <v>7</v>
      </c>
      <c r="J65" s="114">
        <v>1</v>
      </c>
      <c r="K65" s="114">
        <v>1</v>
      </c>
      <c r="L65" s="116">
        <v>1000</v>
      </c>
      <c r="M65" s="117"/>
      <c r="N65" s="114" t="s">
        <v>15</v>
      </c>
      <c r="O65" s="114"/>
    </row>
    <row r="66" spans="1:15" x14ac:dyDescent="0.25">
      <c r="A66" s="11" t="s">
        <v>59</v>
      </c>
      <c r="B66" s="100">
        <v>2011</v>
      </c>
      <c r="C66" s="113" t="s">
        <v>70</v>
      </c>
      <c r="D66" s="114">
        <v>17</v>
      </c>
      <c r="E66" s="114">
        <v>19</v>
      </c>
      <c r="F66" s="114">
        <v>6</v>
      </c>
      <c r="G66" s="115">
        <v>1</v>
      </c>
      <c r="H66" s="114">
        <v>6</v>
      </c>
      <c r="I66" s="114">
        <v>14</v>
      </c>
      <c r="J66" s="114">
        <v>3</v>
      </c>
      <c r="K66" s="114">
        <v>3</v>
      </c>
      <c r="L66" s="116">
        <v>6000</v>
      </c>
      <c r="M66" s="117"/>
      <c r="N66" s="114"/>
      <c r="O66" s="114"/>
    </row>
    <row r="67" spans="1:15" x14ac:dyDescent="0.25">
      <c r="A67" s="11" t="s">
        <v>33</v>
      </c>
      <c r="B67" s="100">
        <v>2014</v>
      </c>
      <c r="C67" s="113" t="s">
        <v>57</v>
      </c>
      <c r="D67" s="114">
        <v>5</v>
      </c>
      <c r="E67" s="114">
        <v>5</v>
      </c>
      <c r="F67" s="114">
        <v>6</v>
      </c>
      <c r="G67" s="115">
        <v>1</v>
      </c>
      <c r="H67" s="114">
        <v>1</v>
      </c>
      <c r="I67" s="114">
        <v>6</v>
      </c>
      <c r="J67" s="114">
        <v>0</v>
      </c>
      <c r="K67" s="114">
        <v>0</v>
      </c>
      <c r="L67" s="116">
        <v>0</v>
      </c>
      <c r="M67" s="117"/>
      <c r="N67" s="114">
        <v>25</v>
      </c>
      <c r="O67" s="114"/>
    </row>
    <row r="68" spans="1:15" x14ac:dyDescent="0.25">
      <c r="A68" s="11" t="s">
        <v>59</v>
      </c>
      <c r="B68" s="100">
        <v>2011</v>
      </c>
      <c r="C68" s="113" t="s">
        <v>75</v>
      </c>
      <c r="D68" s="114">
        <v>30</v>
      </c>
      <c r="E68" s="114">
        <v>32</v>
      </c>
      <c r="F68" s="114">
        <v>6</v>
      </c>
      <c r="G68" s="115">
        <v>3</v>
      </c>
      <c r="H68" s="114">
        <v>3</v>
      </c>
      <c r="I68" s="114">
        <v>9</v>
      </c>
      <c r="J68" s="114">
        <v>3</v>
      </c>
      <c r="K68" s="114">
        <v>4</v>
      </c>
      <c r="L68" s="116">
        <v>4000</v>
      </c>
      <c r="M68" s="117"/>
      <c r="N68" s="114">
        <v>1</v>
      </c>
      <c r="O68" s="114"/>
    </row>
    <row r="69" spans="1:15" x14ac:dyDescent="0.25">
      <c r="A69" s="11" t="s">
        <v>79</v>
      </c>
      <c r="B69" s="100">
        <v>2012</v>
      </c>
      <c r="C69" s="113" t="s">
        <v>86</v>
      </c>
      <c r="D69" s="114">
        <v>45</v>
      </c>
      <c r="E69" s="114">
        <v>45</v>
      </c>
      <c r="F69" s="114">
        <v>5</v>
      </c>
      <c r="G69" s="115">
        <v>1</v>
      </c>
      <c r="H69" s="114">
        <v>1</v>
      </c>
      <c r="I69" s="114">
        <v>4</v>
      </c>
      <c r="J69" s="114">
        <v>1</v>
      </c>
      <c r="K69" s="114">
        <v>2</v>
      </c>
      <c r="L69" s="116">
        <v>1115</v>
      </c>
      <c r="M69" s="117"/>
      <c r="N69" s="114">
        <v>1</v>
      </c>
      <c r="O69" s="114"/>
    </row>
    <row r="70" spans="1:15" x14ac:dyDescent="0.25">
      <c r="A70" s="11" t="s">
        <v>13</v>
      </c>
      <c r="B70" s="100">
        <v>2018</v>
      </c>
      <c r="C70" s="113" t="s">
        <v>17</v>
      </c>
      <c r="D70" s="114">
        <v>8</v>
      </c>
      <c r="E70" s="114">
        <v>16</v>
      </c>
      <c r="F70" s="114">
        <v>5</v>
      </c>
      <c r="G70" s="115">
        <v>3</v>
      </c>
      <c r="H70" s="114">
        <v>1</v>
      </c>
      <c r="I70" s="114">
        <v>7</v>
      </c>
      <c r="J70" s="114">
        <v>3</v>
      </c>
      <c r="K70" s="114">
        <v>3</v>
      </c>
      <c r="L70" s="116">
        <v>2250</v>
      </c>
      <c r="M70" s="117"/>
      <c r="N70" s="114"/>
      <c r="O70" s="114"/>
    </row>
    <row r="71" spans="1:15" x14ac:dyDescent="0.25">
      <c r="A71" s="11" t="s">
        <v>33</v>
      </c>
      <c r="B71" s="100">
        <v>2005</v>
      </c>
      <c r="C71" s="113" t="s">
        <v>41</v>
      </c>
      <c r="D71" s="114">
        <v>23</v>
      </c>
      <c r="E71" s="114">
        <v>30</v>
      </c>
      <c r="F71" s="114">
        <v>4</v>
      </c>
      <c r="G71" s="115">
        <v>9</v>
      </c>
      <c r="H71" s="114">
        <v>4</v>
      </c>
      <c r="I71" s="114">
        <v>14</v>
      </c>
      <c r="J71" s="114">
        <v>3</v>
      </c>
      <c r="K71" s="114">
        <v>7</v>
      </c>
      <c r="L71" s="116">
        <v>10000</v>
      </c>
      <c r="M71" s="117"/>
      <c r="N71" s="114"/>
      <c r="O71" s="114"/>
    </row>
    <row r="72" spans="1:15" x14ac:dyDescent="0.25">
      <c r="A72" s="11" t="s">
        <v>13</v>
      </c>
      <c r="B72" s="100">
        <v>2014</v>
      </c>
      <c r="C72" s="113" t="s">
        <v>16</v>
      </c>
      <c r="D72" s="114">
        <v>3</v>
      </c>
      <c r="E72" s="114">
        <v>4</v>
      </c>
      <c r="F72" s="114">
        <v>3</v>
      </c>
      <c r="G72" s="115">
        <v>1</v>
      </c>
      <c r="H72" s="114">
        <v>1</v>
      </c>
      <c r="I72" s="114">
        <v>5</v>
      </c>
      <c r="J72" s="114">
        <v>0</v>
      </c>
      <c r="K72" s="114">
        <v>0</v>
      </c>
      <c r="L72" s="116">
        <v>0</v>
      </c>
      <c r="M72" s="117"/>
      <c r="N72" s="114"/>
      <c r="O72" s="114"/>
    </row>
    <row r="73" spans="1:15" x14ac:dyDescent="0.25">
      <c r="A73" s="11" t="s">
        <v>79</v>
      </c>
      <c r="B73" s="100">
        <v>2017</v>
      </c>
      <c r="C73" s="113" t="s">
        <v>89</v>
      </c>
      <c r="D73" s="114">
        <v>22</v>
      </c>
      <c r="E73" s="114">
        <v>22</v>
      </c>
      <c r="F73" s="114">
        <v>1</v>
      </c>
      <c r="G73" s="115">
        <v>2</v>
      </c>
      <c r="H73" s="114">
        <v>2</v>
      </c>
      <c r="I73" s="114">
        <v>5</v>
      </c>
      <c r="J73" s="114">
        <v>5</v>
      </c>
      <c r="K73" s="114">
        <v>0</v>
      </c>
      <c r="L73" s="116">
        <v>3000</v>
      </c>
      <c r="M73" s="117"/>
      <c r="N73" s="114"/>
      <c r="O73" s="114"/>
    </row>
    <row r="74" spans="1:15" x14ac:dyDescent="0.25">
      <c r="A74" s="11" t="s">
        <v>33</v>
      </c>
      <c r="B74" s="100">
        <v>2011</v>
      </c>
      <c r="C74" s="113" t="s">
        <v>50</v>
      </c>
      <c r="D74" s="114">
        <v>0</v>
      </c>
      <c r="E74" s="114">
        <v>0</v>
      </c>
      <c r="F74" s="114">
        <v>0</v>
      </c>
      <c r="G74" s="115">
        <v>0</v>
      </c>
      <c r="H74" s="114">
        <v>0</v>
      </c>
      <c r="I74" s="114">
        <v>10</v>
      </c>
      <c r="J74" s="114">
        <v>0</v>
      </c>
      <c r="K74" s="114">
        <v>0</v>
      </c>
      <c r="L74" s="116">
        <v>0</v>
      </c>
      <c r="M74" s="117"/>
      <c r="N74" s="114"/>
      <c r="O74" s="114"/>
    </row>
    <row r="75" spans="1:15" x14ac:dyDescent="0.25">
      <c r="A75" s="11"/>
      <c r="B75" s="119"/>
      <c r="C75" s="11"/>
      <c r="D75" s="112" t="s">
        <v>91</v>
      </c>
      <c r="E75" s="112"/>
      <c r="F75" s="112"/>
      <c r="G75" s="112" t="s">
        <v>92</v>
      </c>
      <c r="H75" s="112"/>
      <c r="I75" s="112"/>
      <c r="J75" s="112"/>
      <c r="K75" s="112"/>
      <c r="L75" s="112"/>
      <c r="M75" s="112"/>
      <c r="N75" s="112"/>
      <c r="O75" s="112"/>
    </row>
    <row r="76" spans="1:15" ht="15.75" x14ac:dyDescent="0.25">
      <c r="A76" s="12"/>
      <c r="B76" s="120"/>
      <c r="C76" s="13" t="s">
        <v>93</v>
      </c>
      <c r="D76" s="13">
        <v>7276</v>
      </c>
      <c r="E76" s="13">
        <v>10316</v>
      </c>
      <c r="F76" s="13">
        <v>4177</v>
      </c>
      <c r="G76" s="13">
        <f t="shared" ref="G76:L76" si="0">SUM(G2:G74)</f>
        <v>1303</v>
      </c>
      <c r="H76" s="13">
        <f t="shared" si="0"/>
        <v>592</v>
      </c>
      <c r="I76" s="13">
        <f t="shared" si="0"/>
        <v>1061</v>
      </c>
      <c r="J76" s="13">
        <f t="shared" si="0"/>
        <v>953</v>
      </c>
      <c r="K76" s="13">
        <f t="shared" si="0"/>
        <v>1444</v>
      </c>
      <c r="L76" s="14">
        <f t="shared" si="0"/>
        <v>2312015</v>
      </c>
      <c r="M76" s="15">
        <f>SUM(M2:M75)</f>
        <v>13.5</v>
      </c>
      <c r="N76" s="13">
        <f>SUM(N2:N75)</f>
        <v>169</v>
      </c>
      <c r="O76" s="13">
        <f>SUM(O2:O75)</f>
        <v>80</v>
      </c>
    </row>
  </sheetData>
  <sortState ref="A2:O74">
    <sortCondition descending="1" ref="F2:F74"/>
    <sortCondition ref="C2:C74"/>
  </sortState>
  <mergeCells count="2">
    <mergeCell ref="D75:F75"/>
    <mergeCell ref="G75:O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9DEC-D219-4746-A714-B54D7FB46CB6}">
  <dimension ref="A1:O76"/>
  <sheetViews>
    <sheetView workbookViewId="0">
      <selection activeCell="Q26" sqref="Q26"/>
    </sheetView>
  </sheetViews>
  <sheetFormatPr defaultRowHeight="15" x14ac:dyDescent="0.25"/>
  <cols>
    <col min="1" max="1" width="4.85546875" bestFit="1" customWidth="1"/>
    <col min="2" max="2" width="5" style="121" bestFit="1" customWidth="1"/>
    <col min="3" max="3" width="27.42578125" bestFit="1" customWidth="1"/>
    <col min="4" max="4" width="10.5703125" bestFit="1" customWidth="1"/>
    <col min="5" max="5" width="8.7109375" bestFit="1" customWidth="1"/>
    <col min="6" max="6" width="11.42578125" bestFit="1" customWidth="1"/>
    <col min="7" max="7" width="7.7109375" bestFit="1" customWidth="1"/>
    <col min="8" max="8" width="6.7109375" bestFit="1" customWidth="1"/>
    <col min="9" max="9" width="5.5703125" bestFit="1" customWidth="1"/>
    <col min="10" max="11" width="11.140625" bestFit="1" customWidth="1"/>
    <col min="12" max="12" width="12" customWidth="1"/>
    <col min="13" max="13" width="6.140625" bestFit="1" customWidth="1"/>
    <col min="15" max="15" width="11.7109375" bestFit="1" customWidth="1"/>
  </cols>
  <sheetData>
    <row r="1" spans="1:15" ht="42.75" x14ac:dyDescent="0.25">
      <c r="A1" t="s">
        <v>0</v>
      </c>
      <c r="B1" s="118" t="s">
        <v>113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4" t="s">
        <v>112</v>
      </c>
      <c r="N1" s="5" t="s">
        <v>11</v>
      </c>
      <c r="O1" s="5" t="s">
        <v>12</v>
      </c>
    </row>
    <row r="2" spans="1:15" x14ac:dyDescent="0.25">
      <c r="A2" s="11" t="s">
        <v>33</v>
      </c>
      <c r="B2" s="100">
        <v>1994</v>
      </c>
      <c r="C2" s="113" t="s">
        <v>46</v>
      </c>
      <c r="D2" s="114">
        <v>1091</v>
      </c>
      <c r="E2" s="114">
        <v>1837</v>
      </c>
      <c r="F2" s="114">
        <v>692</v>
      </c>
      <c r="G2" s="115">
        <v>276</v>
      </c>
      <c r="H2" s="114">
        <v>49</v>
      </c>
      <c r="I2" s="114">
        <v>55</v>
      </c>
      <c r="J2" s="114">
        <v>57</v>
      </c>
      <c r="K2" s="114">
        <v>155</v>
      </c>
      <c r="L2" s="116">
        <v>203500</v>
      </c>
      <c r="M2" s="117">
        <v>3.5</v>
      </c>
      <c r="N2" s="114"/>
      <c r="O2" s="114">
        <v>11</v>
      </c>
    </row>
    <row r="3" spans="1:15" x14ac:dyDescent="0.25">
      <c r="A3" s="11" t="s">
        <v>33</v>
      </c>
      <c r="B3" s="100">
        <v>1998</v>
      </c>
      <c r="C3" s="113" t="s">
        <v>34</v>
      </c>
      <c r="D3" s="114">
        <v>103</v>
      </c>
      <c r="E3" s="114">
        <v>137</v>
      </c>
      <c r="F3" s="114">
        <v>74</v>
      </c>
      <c r="G3" s="115">
        <v>26</v>
      </c>
      <c r="H3" s="114">
        <v>8</v>
      </c>
      <c r="I3" s="114">
        <v>17</v>
      </c>
      <c r="J3" s="114">
        <v>6</v>
      </c>
      <c r="K3" s="114">
        <v>8</v>
      </c>
      <c r="L3" s="116">
        <v>14500</v>
      </c>
      <c r="M3" s="117"/>
      <c r="N3" s="114"/>
      <c r="O3" s="114"/>
    </row>
    <row r="4" spans="1:15" x14ac:dyDescent="0.25">
      <c r="A4" s="11" t="s">
        <v>33</v>
      </c>
      <c r="B4" s="100">
        <v>1999</v>
      </c>
      <c r="C4" s="113" t="s">
        <v>44</v>
      </c>
      <c r="D4" s="114">
        <v>160</v>
      </c>
      <c r="E4" s="114">
        <v>262</v>
      </c>
      <c r="F4" s="114">
        <v>47</v>
      </c>
      <c r="G4" s="115">
        <v>14</v>
      </c>
      <c r="H4" s="114">
        <v>9</v>
      </c>
      <c r="I4" s="114">
        <v>22</v>
      </c>
      <c r="J4" s="114">
        <v>11</v>
      </c>
      <c r="K4" s="114">
        <v>15</v>
      </c>
      <c r="L4" s="116">
        <v>18500</v>
      </c>
      <c r="M4" s="117">
        <v>0.5</v>
      </c>
      <c r="N4" s="114"/>
      <c r="O4" s="114"/>
    </row>
    <row r="5" spans="1:15" x14ac:dyDescent="0.25">
      <c r="A5" s="11" t="s">
        <v>33</v>
      </c>
      <c r="B5" s="100">
        <v>2000</v>
      </c>
      <c r="C5" s="113" t="s">
        <v>35</v>
      </c>
      <c r="D5" s="114">
        <v>213</v>
      </c>
      <c r="E5" s="114">
        <f>SUM(213+46)</f>
        <v>259</v>
      </c>
      <c r="F5" s="114">
        <v>82</v>
      </c>
      <c r="G5" s="115">
        <v>15</v>
      </c>
      <c r="H5" s="114">
        <v>15</v>
      </c>
      <c r="I5" s="114">
        <v>29</v>
      </c>
      <c r="J5" s="114">
        <v>16</v>
      </c>
      <c r="K5" s="114">
        <v>28</v>
      </c>
      <c r="L5" s="116">
        <v>64000</v>
      </c>
      <c r="M5" s="117">
        <v>0.5</v>
      </c>
      <c r="N5" s="114"/>
      <c r="O5" s="114"/>
    </row>
    <row r="6" spans="1:15" x14ac:dyDescent="0.25">
      <c r="A6" s="11" t="s">
        <v>13</v>
      </c>
      <c r="B6" s="100">
        <v>2000</v>
      </c>
      <c r="C6" s="113" t="s">
        <v>18</v>
      </c>
      <c r="D6" s="114">
        <v>200</v>
      </c>
      <c r="E6" s="114">
        <v>305</v>
      </c>
      <c r="F6" s="114">
        <v>279</v>
      </c>
      <c r="G6" s="115">
        <v>62</v>
      </c>
      <c r="H6" s="114">
        <v>9</v>
      </c>
      <c r="I6" s="114">
        <v>31</v>
      </c>
      <c r="J6" s="114">
        <v>93</v>
      </c>
      <c r="K6" s="114">
        <v>134</v>
      </c>
      <c r="L6" s="116">
        <v>242000</v>
      </c>
      <c r="M6" s="117">
        <v>0.75</v>
      </c>
      <c r="N6" s="114">
        <v>28</v>
      </c>
      <c r="O6" s="114">
        <v>45</v>
      </c>
    </row>
    <row r="7" spans="1:15" x14ac:dyDescent="0.25">
      <c r="A7" s="11" t="s">
        <v>33</v>
      </c>
      <c r="B7" s="100">
        <v>2000</v>
      </c>
      <c r="C7" s="113" t="s">
        <v>55</v>
      </c>
      <c r="D7" s="114">
        <v>312</v>
      </c>
      <c r="E7" s="114">
        <f>SUM(312+83)</f>
        <v>395</v>
      </c>
      <c r="F7" s="114">
        <v>161</v>
      </c>
      <c r="G7" s="115">
        <v>51</v>
      </c>
      <c r="H7" s="114">
        <v>21</v>
      </c>
      <c r="I7" s="114">
        <v>15</v>
      </c>
      <c r="J7" s="114">
        <v>11</v>
      </c>
      <c r="K7" s="114">
        <v>34</v>
      </c>
      <c r="L7" s="116">
        <v>60000</v>
      </c>
      <c r="M7" s="117">
        <v>1</v>
      </c>
      <c r="N7" s="114">
        <v>5</v>
      </c>
      <c r="O7" s="114"/>
    </row>
    <row r="8" spans="1:15" x14ac:dyDescent="0.25">
      <c r="A8" s="11" t="s">
        <v>33</v>
      </c>
      <c r="B8" s="100">
        <v>2001</v>
      </c>
      <c r="C8" s="113" t="s">
        <v>49</v>
      </c>
      <c r="D8" s="114">
        <v>35</v>
      </c>
      <c r="E8" s="114">
        <v>42</v>
      </c>
      <c r="F8" s="114">
        <v>39</v>
      </c>
      <c r="G8" s="115">
        <v>13</v>
      </c>
      <c r="H8" s="114">
        <v>3</v>
      </c>
      <c r="I8" s="114">
        <v>12</v>
      </c>
      <c r="J8" s="114">
        <v>6</v>
      </c>
      <c r="K8" s="114">
        <v>8</v>
      </c>
      <c r="L8" s="116">
        <v>8500</v>
      </c>
      <c r="M8" s="117"/>
      <c r="N8" s="114"/>
      <c r="O8" s="114"/>
    </row>
    <row r="9" spans="1:15" x14ac:dyDescent="0.25">
      <c r="A9" s="11" t="s">
        <v>79</v>
      </c>
      <c r="B9" s="100">
        <v>2001</v>
      </c>
      <c r="C9" s="113" t="s">
        <v>90</v>
      </c>
      <c r="D9" s="114">
        <v>208</v>
      </c>
      <c r="E9" s="114">
        <v>300</v>
      </c>
      <c r="F9" s="114">
        <v>202</v>
      </c>
      <c r="G9" s="115">
        <v>67</v>
      </c>
      <c r="H9" s="114">
        <v>11</v>
      </c>
      <c r="I9" s="114">
        <v>20</v>
      </c>
      <c r="J9" s="114">
        <v>15</v>
      </c>
      <c r="K9" s="114">
        <v>31</v>
      </c>
      <c r="L9" s="116">
        <v>105000</v>
      </c>
      <c r="M9" s="117">
        <v>0.5</v>
      </c>
      <c r="N9" s="114">
        <v>5</v>
      </c>
      <c r="O9" s="114"/>
    </row>
    <row r="10" spans="1:15" x14ac:dyDescent="0.25">
      <c r="A10" s="11" t="s">
        <v>79</v>
      </c>
      <c r="B10" s="100">
        <v>2002</v>
      </c>
      <c r="C10" s="113" t="s">
        <v>82</v>
      </c>
      <c r="D10" s="114">
        <v>488</v>
      </c>
      <c r="E10" s="114">
        <f>SUM(488+69)</f>
        <v>557</v>
      </c>
      <c r="F10" s="114">
        <v>190</v>
      </c>
      <c r="G10" s="115">
        <v>35</v>
      </c>
      <c r="H10" s="114">
        <v>27</v>
      </c>
      <c r="I10" s="114">
        <v>25</v>
      </c>
      <c r="J10" s="114">
        <v>112</v>
      </c>
      <c r="K10" s="114">
        <v>126</v>
      </c>
      <c r="L10" s="116">
        <v>187500</v>
      </c>
      <c r="M10" s="117">
        <v>0.5</v>
      </c>
      <c r="N10" s="114">
        <v>19</v>
      </c>
      <c r="O10" s="114"/>
    </row>
    <row r="11" spans="1:15" x14ac:dyDescent="0.25">
      <c r="A11" s="11" t="s">
        <v>79</v>
      </c>
      <c r="B11" s="100">
        <v>2002</v>
      </c>
      <c r="C11" s="113" t="s">
        <v>83</v>
      </c>
      <c r="D11" s="114">
        <v>160</v>
      </c>
      <c r="E11" s="114">
        <f>SUM(160+108)</f>
        <v>268</v>
      </c>
      <c r="F11" s="114">
        <v>108</v>
      </c>
      <c r="G11" s="115">
        <v>62</v>
      </c>
      <c r="H11" s="114">
        <v>9</v>
      </c>
      <c r="I11" s="114">
        <v>10</v>
      </c>
      <c r="J11" s="114">
        <v>9</v>
      </c>
      <c r="K11" s="114">
        <v>11</v>
      </c>
      <c r="L11" s="116">
        <v>34500</v>
      </c>
      <c r="M11" s="117"/>
      <c r="N11" s="114">
        <v>2</v>
      </c>
      <c r="O11" s="114"/>
    </row>
    <row r="12" spans="1:15" x14ac:dyDescent="0.25">
      <c r="A12" s="11" t="s">
        <v>33</v>
      </c>
      <c r="B12" s="100">
        <v>2002</v>
      </c>
      <c r="C12" s="113" t="s">
        <v>39</v>
      </c>
      <c r="D12" s="114">
        <v>125</v>
      </c>
      <c r="E12" s="114">
        <v>128</v>
      </c>
      <c r="F12" s="114">
        <v>103</v>
      </c>
      <c r="G12" s="115">
        <v>13</v>
      </c>
      <c r="H12" s="114">
        <v>13</v>
      </c>
      <c r="I12" s="114">
        <v>10</v>
      </c>
      <c r="J12" s="114">
        <v>4</v>
      </c>
      <c r="K12" s="114">
        <v>14</v>
      </c>
      <c r="L12" s="116">
        <v>10000</v>
      </c>
      <c r="M12" s="117">
        <v>0.5</v>
      </c>
      <c r="N12" s="114" t="s">
        <v>15</v>
      </c>
      <c r="O12" s="114"/>
    </row>
    <row r="13" spans="1:15" x14ac:dyDescent="0.25">
      <c r="A13" s="11" t="s">
        <v>79</v>
      </c>
      <c r="B13" s="100">
        <v>2003</v>
      </c>
      <c r="C13" s="113" t="s">
        <v>84</v>
      </c>
      <c r="D13" s="114">
        <v>205</v>
      </c>
      <c r="E13" s="114">
        <v>238</v>
      </c>
      <c r="F13" s="114">
        <v>111</v>
      </c>
      <c r="G13" s="115">
        <v>11</v>
      </c>
      <c r="H13" s="114">
        <v>11</v>
      </c>
      <c r="I13" s="114">
        <v>18</v>
      </c>
      <c r="J13" s="114">
        <v>48</v>
      </c>
      <c r="K13" s="114">
        <v>51</v>
      </c>
      <c r="L13" s="116">
        <v>100500</v>
      </c>
      <c r="M13" s="117">
        <v>0.5</v>
      </c>
      <c r="N13" s="114">
        <v>11</v>
      </c>
      <c r="O13" s="114"/>
    </row>
    <row r="14" spans="1:15" x14ac:dyDescent="0.25">
      <c r="A14" s="11" t="s">
        <v>59</v>
      </c>
      <c r="B14" s="100">
        <v>2003</v>
      </c>
      <c r="C14" s="113" t="s">
        <v>78</v>
      </c>
      <c r="D14" s="114">
        <v>134</v>
      </c>
      <c r="E14" s="114">
        <f>SUM(134+16)</f>
        <v>150</v>
      </c>
      <c r="F14" s="114">
        <v>111</v>
      </c>
      <c r="G14" s="115">
        <v>18</v>
      </c>
      <c r="H14" s="114">
        <v>10</v>
      </c>
      <c r="I14" s="114">
        <v>23</v>
      </c>
      <c r="J14" s="114">
        <v>37</v>
      </c>
      <c r="K14" s="114">
        <v>57</v>
      </c>
      <c r="L14" s="116">
        <v>79000</v>
      </c>
      <c r="M14" s="117"/>
      <c r="N14" s="114" t="s">
        <v>15</v>
      </c>
      <c r="O14" s="114"/>
    </row>
    <row r="15" spans="1:15" x14ac:dyDescent="0.25">
      <c r="A15" s="11" t="s">
        <v>79</v>
      </c>
      <c r="B15" s="100">
        <v>2004</v>
      </c>
      <c r="C15" s="113" t="s">
        <v>85</v>
      </c>
      <c r="D15" s="114">
        <v>141</v>
      </c>
      <c r="E15" s="114">
        <v>149</v>
      </c>
      <c r="F15" s="114">
        <v>86</v>
      </c>
      <c r="G15" s="115">
        <v>20</v>
      </c>
      <c r="H15" s="114">
        <v>34</v>
      </c>
      <c r="I15" s="114">
        <v>12</v>
      </c>
      <c r="J15" s="114">
        <v>9</v>
      </c>
      <c r="K15" s="114">
        <v>18</v>
      </c>
      <c r="L15" s="116">
        <v>20450</v>
      </c>
      <c r="M15" s="117">
        <v>0.25</v>
      </c>
      <c r="N15" s="114">
        <v>3</v>
      </c>
      <c r="O15" s="114">
        <v>2</v>
      </c>
    </row>
    <row r="16" spans="1:15" x14ac:dyDescent="0.25">
      <c r="A16" s="11" t="s">
        <v>33</v>
      </c>
      <c r="B16" s="100">
        <v>2004</v>
      </c>
      <c r="C16" s="113" t="s">
        <v>54</v>
      </c>
      <c r="D16" s="114">
        <v>86</v>
      </c>
      <c r="E16" s="114">
        <f>SUM(86+21)</f>
        <v>107</v>
      </c>
      <c r="F16" s="114">
        <v>28</v>
      </c>
      <c r="G16" s="115">
        <v>25</v>
      </c>
      <c r="H16" s="114">
        <v>12</v>
      </c>
      <c r="I16" s="114">
        <v>14</v>
      </c>
      <c r="J16" s="114">
        <v>8</v>
      </c>
      <c r="K16" s="114">
        <v>8</v>
      </c>
      <c r="L16" s="116">
        <v>8000</v>
      </c>
      <c r="M16" s="117"/>
      <c r="N16" s="114"/>
      <c r="O16" s="114"/>
    </row>
    <row r="17" spans="1:15" x14ac:dyDescent="0.25">
      <c r="A17" s="11" t="s">
        <v>33</v>
      </c>
      <c r="B17" s="100">
        <v>2004</v>
      </c>
      <c r="C17" s="113" t="s">
        <v>58</v>
      </c>
      <c r="D17" s="114">
        <v>75</v>
      </c>
      <c r="E17" s="114">
        <v>122</v>
      </c>
      <c r="F17" s="114">
        <v>52</v>
      </c>
      <c r="G17" s="115">
        <v>11</v>
      </c>
      <c r="H17" s="114">
        <v>5</v>
      </c>
      <c r="I17" s="114">
        <v>10</v>
      </c>
      <c r="J17" s="114">
        <v>10</v>
      </c>
      <c r="K17" s="114">
        <v>10</v>
      </c>
      <c r="L17" s="116">
        <v>29000</v>
      </c>
      <c r="M17" s="117"/>
      <c r="N17" s="114">
        <v>7</v>
      </c>
      <c r="O17" s="114"/>
    </row>
    <row r="18" spans="1:15" x14ac:dyDescent="0.25">
      <c r="A18" s="11" t="s">
        <v>13</v>
      </c>
      <c r="B18" s="100">
        <v>2004</v>
      </c>
      <c r="C18" s="113" t="s">
        <v>29</v>
      </c>
      <c r="D18" s="114">
        <v>239</v>
      </c>
      <c r="E18" s="114">
        <f>SUM(239+346)</f>
        <v>585</v>
      </c>
      <c r="F18" s="114">
        <v>149</v>
      </c>
      <c r="G18" s="115">
        <v>63</v>
      </c>
      <c r="H18" s="114">
        <v>30</v>
      </c>
      <c r="I18" s="114">
        <v>48</v>
      </c>
      <c r="J18" s="114">
        <v>16</v>
      </c>
      <c r="K18" s="114">
        <v>76</v>
      </c>
      <c r="L18" s="116">
        <v>95000</v>
      </c>
      <c r="M18" s="117">
        <v>0.5</v>
      </c>
      <c r="N18" s="114">
        <v>0</v>
      </c>
      <c r="O18" s="114"/>
    </row>
    <row r="19" spans="1:15" x14ac:dyDescent="0.25">
      <c r="A19" s="11" t="s">
        <v>59</v>
      </c>
      <c r="B19" s="100">
        <v>2005</v>
      </c>
      <c r="C19" s="113" t="s">
        <v>60</v>
      </c>
      <c r="D19" s="114">
        <v>58</v>
      </c>
      <c r="E19" s="114">
        <f>SUM(58+76)</f>
        <v>134</v>
      </c>
      <c r="F19" s="114">
        <v>22</v>
      </c>
      <c r="G19" s="115">
        <v>20</v>
      </c>
      <c r="H19" s="114">
        <v>1</v>
      </c>
      <c r="I19" s="114">
        <v>20</v>
      </c>
      <c r="J19" s="114">
        <v>8</v>
      </c>
      <c r="K19" s="114">
        <v>20</v>
      </c>
      <c r="L19" s="116">
        <v>24000</v>
      </c>
      <c r="M19" s="117">
        <v>0.5</v>
      </c>
      <c r="N19" s="114" t="s">
        <v>15</v>
      </c>
      <c r="O19" s="114"/>
    </row>
    <row r="20" spans="1:15" x14ac:dyDescent="0.25">
      <c r="A20" s="11" t="s">
        <v>13</v>
      </c>
      <c r="B20" s="100">
        <v>2005</v>
      </c>
      <c r="C20" s="113" t="s">
        <v>14</v>
      </c>
      <c r="D20" s="114">
        <v>151</v>
      </c>
      <c r="E20" s="114">
        <f>SUM(151+66)</f>
        <v>217</v>
      </c>
      <c r="F20" s="114">
        <v>83</v>
      </c>
      <c r="G20" s="115">
        <v>16</v>
      </c>
      <c r="H20" s="114">
        <v>6</v>
      </c>
      <c r="I20" s="114">
        <v>20</v>
      </c>
      <c r="J20" s="114">
        <v>6</v>
      </c>
      <c r="K20" s="114">
        <v>13</v>
      </c>
      <c r="L20" s="116">
        <v>20500</v>
      </c>
      <c r="M20" s="117"/>
      <c r="N20" s="114" t="s">
        <v>15</v>
      </c>
      <c r="O20" s="114"/>
    </row>
    <row r="21" spans="1:15" x14ac:dyDescent="0.25">
      <c r="A21" s="11" t="s">
        <v>33</v>
      </c>
      <c r="B21" s="100">
        <v>2005</v>
      </c>
      <c r="C21" s="113" t="s">
        <v>40</v>
      </c>
      <c r="D21" s="114">
        <v>41</v>
      </c>
      <c r="E21" s="114">
        <v>56</v>
      </c>
      <c r="F21" s="114">
        <v>16</v>
      </c>
      <c r="G21" s="115">
        <v>3</v>
      </c>
      <c r="H21" s="114">
        <v>3</v>
      </c>
      <c r="I21" s="114">
        <v>7</v>
      </c>
      <c r="J21" s="114">
        <v>30</v>
      </c>
      <c r="K21" s="114">
        <v>24</v>
      </c>
      <c r="L21" s="116">
        <v>23600</v>
      </c>
      <c r="M21" s="117"/>
      <c r="N21" s="114"/>
      <c r="O21" s="114"/>
    </row>
    <row r="22" spans="1:15" x14ac:dyDescent="0.25">
      <c r="A22" s="11" t="s">
        <v>33</v>
      </c>
      <c r="B22" s="100">
        <v>2005</v>
      </c>
      <c r="C22" s="113" t="s">
        <v>41</v>
      </c>
      <c r="D22" s="114">
        <v>23</v>
      </c>
      <c r="E22" s="114">
        <v>30</v>
      </c>
      <c r="F22" s="114">
        <v>4</v>
      </c>
      <c r="G22" s="115">
        <v>9</v>
      </c>
      <c r="H22" s="114">
        <v>4</v>
      </c>
      <c r="I22" s="114">
        <v>14</v>
      </c>
      <c r="J22" s="114">
        <v>3</v>
      </c>
      <c r="K22" s="114">
        <v>7</v>
      </c>
      <c r="L22" s="116">
        <v>10000</v>
      </c>
      <c r="M22" s="117"/>
      <c r="N22" s="114"/>
      <c r="O22" s="114"/>
    </row>
    <row r="23" spans="1:15" x14ac:dyDescent="0.25">
      <c r="A23" s="11" t="s">
        <v>59</v>
      </c>
      <c r="B23" s="100">
        <v>2006</v>
      </c>
      <c r="C23" s="113" t="s">
        <v>64</v>
      </c>
      <c r="D23" s="114">
        <v>81</v>
      </c>
      <c r="E23" s="114">
        <v>90</v>
      </c>
      <c r="F23" s="114">
        <v>52</v>
      </c>
      <c r="G23" s="115">
        <v>4</v>
      </c>
      <c r="H23" s="114">
        <v>5</v>
      </c>
      <c r="I23" s="114">
        <v>17</v>
      </c>
      <c r="J23" s="114">
        <v>14</v>
      </c>
      <c r="K23" s="114">
        <v>14</v>
      </c>
      <c r="L23" s="116">
        <v>19000</v>
      </c>
      <c r="M23" s="117"/>
      <c r="N23" s="114"/>
      <c r="O23" s="114"/>
    </row>
    <row r="24" spans="1:15" x14ac:dyDescent="0.25">
      <c r="A24" s="11" t="s">
        <v>59</v>
      </c>
      <c r="B24" s="100">
        <v>2006</v>
      </c>
      <c r="C24" s="113" t="s">
        <v>69</v>
      </c>
      <c r="D24" s="114">
        <v>61</v>
      </c>
      <c r="E24" s="114">
        <v>61</v>
      </c>
      <c r="F24" s="114">
        <v>43</v>
      </c>
      <c r="G24" s="115">
        <v>28</v>
      </c>
      <c r="H24" s="114">
        <v>4</v>
      </c>
      <c r="I24" s="114">
        <v>14</v>
      </c>
      <c r="J24" s="114">
        <v>11</v>
      </c>
      <c r="K24" s="114">
        <v>20</v>
      </c>
      <c r="L24" s="116">
        <v>35000</v>
      </c>
      <c r="M24" s="117"/>
      <c r="N24" s="114"/>
      <c r="O24" s="114"/>
    </row>
    <row r="25" spans="1:15" x14ac:dyDescent="0.25">
      <c r="A25" s="11" t="s">
        <v>13</v>
      </c>
      <c r="B25" s="100">
        <v>2006</v>
      </c>
      <c r="C25" s="113" t="s">
        <v>19</v>
      </c>
      <c r="D25" s="114">
        <v>85</v>
      </c>
      <c r="E25" s="114">
        <f>SUM(85+39)</f>
        <v>124</v>
      </c>
      <c r="F25" s="114">
        <v>54</v>
      </c>
      <c r="G25" s="115">
        <v>8</v>
      </c>
      <c r="H25" s="114">
        <v>6</v>
      </c>
      <c r="I25" s="114">
        <v>24</v>
      </c>
      <c r="J25" s="114">
        <v>26</v>
      </c>
      <c r="K25" s="114">
        <v>39</v>
      </c>
      <c r="L25" s="116">
        <v>54000</v>
      </c>
      <c r="M25" s="117"/>
      <c r="N25" s="114"/>
      <c r="O25" s="114"/>
    </row>
    <row r="26" spans="1:15" x14ac:dyDescent="0.25">
      <c r="A26" s="11" t="s">
        <v>13</v>
      </c>
      <c r="B26" s="100">
        <v>2006</v>
      </c>
      <c r="C26" s="113" t="s">
        <v>24</v>
      </c>
      <c r="D26" s="114">
        <v>50</v>
      </c>
      <c r="E26" s="114">
        <v>50</v>
      </c>
      <c r="F26" s="114">
        <v>25</v>
      </c>
      <c r="G26" s="115">
        <v>5</v>
      </c>
      <c r="H26" s="114">
        <v>5</v>
      </c>
      <c r="I26" s="114">
        <v>8</v>
      </c>
      <c r="J26" s="114">
        <v>3</v>
      </c>
      <c r="K26" s="114">
        <v>3</v>
      </c>
      <c r="L26" s="116">
        <v>4000</v>
      </c>
      <c r="M26" s="117"/>
      <c r="N26" s="114"/>
      <c r="O26" s="114"/>
    </row>
    <row r="27" spans="1:15" x14ac:dyDescent="0.25">
      <c r="A27" s="11" t="s">
        <v>79</v>
      </c>
      <c r="B27" s="100">
        <v>2006</v>
      </c>
      <c r="C27" s="113" t="s">
        <v>88</v>
      </c>
      <c r="D27" s="114">
        <v>146</v>
      </c>
      <c r="E27" s="114">
        <f>SUM(146+75)</f>
        <v>221</v>
      </c>
      <c r="F27" s="114">
        <v>104</v>
      </c>
      <c r="G27" s="115">
        <v>46</v>
      </c>
      <c r="H27" s="114">
        <v>12</v>
      </c>
      <c r="I27" s="114">
        <v>35</v>
      </c>
      <c r="J27" s="114">
        <v>17</v>
      </c>
      <c r="K27" s="114">
        <v>34</v>
      </c>
      <c r="L27" s="116">
        <v>84000</v>
      </c>
      <c r="M27" s="117">
        <v>0.75</v>
      </c>
      <c r="N27" s="114">
        <v>4</v>
      </c>
      <c r="O27" s="114"/>
    </row>
    <row r="28" spans="1:15" x14ac:dyDescent="0.25">
      <c r="A28" s="11" t="s">
        <v>33</v>
      </c>
      <c r="B28" s="100">
        <v>2006</v>
      </c>
      <c r="C28" s="113" t="s">
        <v>56</v>
      </c>
      <c r="D28" s="114">
        <v>35</v>
      </c>
      <c r="E28" s="114">
        <f>SUM(35+17)</f>
        <v>52</v>
      </c>
      <c r="F28" s="114">
        <v>22</v>
      </c>
      <c r="G28" s="115">
        <v>8</v>
      </c>
      <c r="H28" s="114">
        <v>6</v>
      </c>
      <c r="I28" s="114">
        <v>15</v>
      </c>
      <c r="J28" s="114">
        <v>6</v>
      </c>
      <c r="K28" s="114">
        <v>6</v>
      </c>
      <c r="L28" s="116">
        <v>15000</v>
      </c>
      <c r="M28" s="117">
        <v>0.5</v>
      </c>
      <c r="N28" s="114"/>
      <c r="O28" s="114"/>
    </row>
    <row r="29" spans="1:15" x14ac:dyDescent="0.25">
      <c r="A29" s="11" t="s">
        <v>13</v>
      </c>
      <c r="B29" s="100">
        <v>2006</v>
      </c>
      <c r="C29" s="113" t="s">
        <v>31</v>
      </c>
      <c r="D29" s="114">
        <v>208</v>
      </c>
      <c r="E29" s="114">
        <f>SUM(208+69)</f>
        <v>277</v>
      </c>
      <c r="F29" s="114">
        <v>91</v>
      </c>
      <c r="G29" s="115">
        <v>11</v>
      </c>
      <c r="H29" s="114">
        <v>10</v>
      </c>
      <c r="I29" s="114">
        <v>13</v>
      </c>
      <c r="J29" s="114">
        <v>19</v>
      </c>
      <c r="K29" s="114">
        <v>32</v>
      </c>
      <c r="L29" s="116">
        <v>42750</v>
      </c>
      <c r="M29" s="117"/>
      <c r="N29" s="114">
        <v>5</v>
      </c>
      <c r="O29" s="114"/>
    </row>
    <row r="30" spans="1:15" x14ac:dyDescent="0.25">
      <c r="A30" s="11" t="s">
        <v>79</v>
      </c>
      <c r="B30" s="100">
        <v>2007</v>
      </c>
      <c r="C30" s="113" t="s">
        <v>80</v>
      </c>
      <c r="D30" s="114">
        <v>34</v>
      </c>
      <c r="E30" s="114">
        <f>SUM(34+84)</f>
        <v>118</v>
      </c>
      <c r="F30" s="114">
        <v>51</v>
      </c>
      <c r="G30" s="115">
        <v>3</v>
      </c>
      <c r="H30" s="114">
        <v>7</v>
      </c>
      <c r="I30" s="114">
        <v>15</v>
      </c>
      <c r="J30" s="114">
        <v>11</v>
      </c>
      <c r="K30" s="114">
        <v>0</v>
      </c>
      <c r="L30" s="116">
        <v>22500</v>
      </c>
      <c r="M30" s="117"/>
      <c r="N30" s="114">
        <v>2</v>
      </c>
      <c r="O30" s="114"/>
    </row>
    <row r="31" spans="1:15" x14ac:dyDescent="0.25">
      <c r="A31" s="11" t="s">
        <v>33</v>
      </c>
      <c r="B31" s="100">
        <v>2007</v>
      </c>
      <c r="C31" s="113" t="s">
        <v>37</v>
      </c>
      <c r="D31" s="114">
        <v>79</v>
      </c>
      <c r="E31" s="114">
        <f>SUM(79+119)</f>
        <v>198</v>
      </c>
      <c r="F31" s="114">
        <v>74</v>
      </c>
      <c r="G31" s="115">
        <v>20</v>
      </c>
      <c r="H31" s="114">
        <v>4</v>
      </c>
      <c r="I31" s="114">
        <v>28</v>
      </c>
      <c r="J31" s="114">
        <v>24</v>
      </c>
      <c r="K31" s="114">
        <v>28</v>
      </c>
      <c r="L31" s="116">
        <v>156000</v>
      </c>
      <c r="M31" s="117"/>
      <c r="N31" s="114"/>
      <c r="O31" s="114">
        <v>4</v>
      </c>
    </row>
    <row r="32" spans="1:15" x14ac:dyDescent="0.25">
      <c r="A32" s="11" t="s">
        <v>13</v>
      </c>
      <c r="B32" s="100">
        <v>2007</v>
      </c>
      <c r="C32" s="113" t="s">
        <v>21</v>
      </c>
      <c r="D32" s="114">
        <v>24</v>
      </c>
      <c r="E32" s="114">
        <f>SUM(13+24)</f>
        <v>37</v>
      </c>
      <c r="F32" s="114">
        <v>24</v>
      </c>
      <c r="G32" s="115">
        <v>8</v>
      </c>
      <c r="H32" s="114">
        <v>6</v>
      </c>
      <c r="I32" s="114">
        <v>13</v>
      </c>
      <c r="J32" s="114">
        <v>3</v>
      </c>
      <c r="K32" s="114">
        <v>0</v>
      </c>
      <c r="L32" s="116">
        <v>7000</v>
      </c>
      <c r="M32" s="117">
        <v>0.5</v>
      </c>
      <c r="N32" s="114"/>
      <c r="O32" s="114"/>
    </row>
    <row r="33" spans="1:15" x14ac:dyDescent="0.25">
      <c r="A33" s="11" t="s">
        <v>59</v>
      </c>
      <c r="B33" s="100">
        <v>2007</v>
      </c>
      <c r="C33" s="113" t="s">
        <v>72</v>
      </c>
      <c r="D33" s="114">
        <v>230</v>
      </c>
      <c r="E33" s="114">
        <v>247</v>
      </c>
      <c r="F33" s="114">
        <v>60</v>
      </c>
      <c r="G33" s="115">
        <v>13</v>
      </c>
      <c r="H33" s="114">
        <v>7</v>
      </c>
      <c r="I33" s="114">
        <v>10</v>
      </c>
      <c r="J33" s="114">
        <v>7</v>
      </c>
      <c r="K33" s="114">
        <v>10</v>
      </c>
      <c r="L33" s="116">
        <v>13000</v>
      </c>
      <c r="M33" s="117"/>
      <c r="N33" s="114">
        <v>4</v>
      </c>
      <c r="O33" s="114"/>
    </row>
    <row r="34" spans="1:15" x14ac:dyDescent="0.25">
      <c r="A34" s="11" t="s">
        <v>59</v>
      </c>
      <c r="B34" s="100">
        <v>2007</v>
      </c>
      <c r="C34" s="113" t="s">
        <v>73</v>
      </c>
      <c r="D34" s="114">
        <v>78</v>
      </c>
      <c r="E34" s="114">
        <f>SUM(78+65)</f>
        <v>143</v>
      </c>
      <c r="F34" s="114">
        <v>49</v>
      </c>
      <c r="G34" s="115">
        <v>32</v>
      </c>
      <c r="H34" s="114">
        <v>8</v>
      </c>
      <c r="I34" s="114">
        <v>10</v>
      </c>
      <c r="J34" s="114">
        <v>12</v>
      </c>
      <c r="K34" s="114">
        <v>26</v>
      </c>
      <c r="L34" s="116">
        <v>16000</v>
      </c>
      <c r="M34" s="117"/>
      <c r="N34" s="114">
        <v>6</v>
      </c>
      <c r="O34" s="114"/>
    </row>
    <row r="35" spans="1:15" x14ac:dyDescent="0.25">
      <c r="A35" s="11" t="s">
        <v>33</v>
      </c>
      <c r="B35" s="100">
        <v>2007</v>
      </c>
      <c r="C35" s="113" t="s">
        <v>51</v>
      </c>
      <c r="D35" s="114">
        <v>146</v>
      </c>
      <c r="E35" s="114">
        <v>151</v>
      </c>
      <c r="F35" s="114">
        <v>101</v>
      </c>
      <c r="G35" s="115">
        <v>11</v>
      </c>
      <c r="H35" s="114">
        <v>12</v>
      </c>
      <c r="I35" s="114">
        <v>24</v>
      </c>
      <c r="J35" s="114">
        <v>24</v>
      </c>
      <c r="K35" s="114">
        <v>36</v>
      </c>
      <c r="L35" s="116">
        <v>125000</v>
      </c>
      <c r="M35" s="117">
        <v>0.5</v>
      </c>
      <c r="N35" s="114" t="s">
        <v>15</v>
      </c>
      <c r="O35" s="114">
        <v>8</v>
      </c>
    </row>
    <row r="36" spans="1:15" x14ac:dyDescent="0.25">
      <c r="A36" s="11" t="s">
        <v>59</v>
      </c>
      <c r="B36" s="100">
        <v>2008</v>
      </c>
      <c r="C36" s="113" t="s">
        <v>62</v>
      </c>
      <c r="D36" s="114">
        <v>76</v>
      </c>
      <c r="E36" s="114">
        <f>SUM(76+63)</f>
        <v>139</v>
      </c>
      <c r="F36" s="114">
        <v>34</v>
      </c>
      <c r="G36" s="115">
        <v>35</v>
      </c>
      <c r="H36" s="114">
        <v>15</v>
      </c>
      <c r="I36" s="114">
        <v>14</v>
      </c>
      <c r="J36" s="114">
        <v>11</v>
      </c>
      <c r="K36" s="114">
        <v>12</v>
      </c>
      <c r="L36" s="116">
        <v>17500</v>
      </c>
      <c r="M36" s="117"/>
      <c r="N36" s="114">
        <v>0</v>
      </c>
      <c r="O36" s="114"/>
    </row>
    <row r="37" spans="1:15" x14ac:dyDescent="0.25">
      <c r="A37" s="11" t="s">
        <v>33</v>
      </c>
      <c r="B37" s="100">
        <v>2008</v>
      </c>
      <c r="C37" s="113" t="s">
        <v>42</v>
      </c>
      <c r="D37" s="114">
        <v>7</v>
      </c>
      <c r="E37" s="114">
        <v>11</v>
      </c>
      <c r="F37" s="114">
        <v>13</v>
      </c>
      <c r="G37" s="115">
        <v>4</v>
      </c>
      <c r="H37" s="114">
        <v>1</v>
      </c>
      <c r="I37" s="114">
        <v>16</v>
      </c>
      <c r="J37" s="114">
        <v>2</v>
      </c>
      <c r="K37" s="114">
        <v>7</v>
      </c>
      <c r="L37" s="116">
        <v>2500</v>
      </c>
      <c r="M37" s="117"/>
      <c r="N37" s="114" t="s">
        <v>15</v>
      </c>
      <c r="O37" s="114"/>
    </row>
    <row r="38" spans="1:15" x14ac:dyDescent="0.25">
      <c r="A38" s="11" t="s">
        <v>13</v>
      </c>
      <c r="B38" s="100">
        <v>2008</v>
      </c>
      <c r="C38" s="113" t="s">
        <v>30</v>
      </c>
      <c r="D38" s="114">
        <v>228</v>
      </c>
      <c r="E38" s="114">
        <f>SUM(228+146)</f>
        <v>374</v>
      </c>
      <c r="F38" s="114">
        <v>90</v>
      </c>
      <c r="G38" s="115">
        <v>52</v>
      </c>
      <c r="H38" s="114">
        <v>28</v>
      </c>
      <c r="I38" s="114">
        <v>12</v>
      </c>
      <c r="J38" s="114">
        <v>21</v>
      </c>
      <c r="K38" s="114">
        <v>33</v>
      </c>
      <c r="L38" s="116">
        <v>40000</v>
      </c>
      <c r="M38" s="117">
        <v>0.25</v>
      </c>
      <c r="N38" s="114" t="s">
        <v>15</v>
      </c>
      <c r="O38" s="114"/>
    </row>
    <row r="39" spans="1:15" x14ac:dyDescent="0.25">
      <c r="A39" s="11" t="s">
        <v>59</v>
      </c>
      <c r="B39" s="100">
        <v>2009</v>
      </c>
      <c r="C39" s="113" t="s">
        <v>71</v>
      </c>
      <c r="D39" s="114">
        <v>59</v>
      </c>
      <c r="E39" s="114">
        <v>61</v>
      </c>
      <c r="F39" s="114">
        <v>23</v>
      </c>
      <c r="G39" s="115">
        <v>4</v>
      </c>
      <c r="H39" s="114">
        <v>4</v>
      </c>
      <c r="I39" s="114">
        <v>13</v>
      </c>
      <c r="J39" s="114">
        <v>15</v>
      </c>
      <c r="K39" s="114">
        <v>4</v>
      </c>
      <c r="L39" s="116">
        <v>15000</v>
      </c>
      <c r="M39" s="117"/>
      <c r="N39" s="114"/>
      <c r="O39" s="114"/>
    </row>
    <row r="40" spans="1:15" x14ac:dyDescent="0.25">
      <c r="A40" s="11" t="s">
        <v>59</v>
      </c>
      <c r="B40" s="100">
        <v>2009</v>
      </c>
      <c r="C40" s="113" t="s">
        <v>77</v>
      </c>
      <c r="D40" s="114">
        <v>49</v>
      </c>
      <c r="E40" s="114">
        <f>SUM(49+25)</f>
        <v>74</v>
      </c>
      <c r="F40" s="114">
        <v>27</v>
      </c>
      <c r="G40" s="115">
        <v>14</v>
      </c>
      <c r="H40" s="114">
        <v>6</v>
      </c>
      <c r="I40" s="114">
        <v>13</v>
      </c>
      <c r="J40" s="114">
        <v>4</v>
      </c>
      <c r="K40" s="114">
        <v>19</v>
      </c>
      <c r="L40" s="116">
        <v>1750</v>
      </c>
      <c r="M40" s="117">
        <v>0.5</v>
      </c>
      <c r="N40" s="114"/>
      <c r="O40" s="114"/>
    </row>
    <row r="41" spans="1:15" x14ac:dyDescent="0.25">
      <c r="A41" s="11" t="s">
        <v>33</v>
      </c>
      <c r="B41" s="100">
        <v>2010</v>
      </c>
      <c r="C41" s="113" t="s">
        <v>36</v>
      </c>
      <c r="D41" s="114">
        <v>85</v>
      </c>
      <c r="E41" s="114">
        <v>85</v>
      </c>
      <c r="F41" s="114">
        <v>26</v>
      </c>
      <c r="G41" s="115">
        <v>3</v>
      </c>
      <c r="H41" s="114">
        <v>3</v>
      </c>
      <c r="I41" s="114">
        <v>16</v>
      </c>
      <c r="J41" s="114">
        <v>31</v>
      </c>
      <c r="K41" s="114">
        <v>0</v>
      </c>
      <c r="L41" s="116">
        <v>16800</v>
      </c>
      <c r="M41" s="117"/>
      <c r="N41" s="114" t="s">
        <v>15</v>
      </c>
      <c r="O41" s="114"/>
    </row>
    <row r="42" spans="1:15" x14ac:dyDescent="0.25">
      <c r="A42" s="11" t="s">
        <v>59</v>
      </c>
      <c r="B42" s="100">
        <v>2010</v>
      </c>
      <c r="C42" s="113" t="s">
        <v>68</v>
      </c>
      <c r="D42" s="114">
        <v>57</v>
      </c>
      <c r="E42" s="114">
        <v>78</v>
      </c>
      <c r="F42" s="114">
        <v>25</v>
      </c>
      <c r="G42" s="115">
        <v>22</v>
      </c>
      <c r="H42" s="114">
        <v>11</v>
      </c>
      <c r="I42" s="114">
        <v>9</v>
      </c>
      <c r="J42" s="114">
        <v>12</v>
      </c>
      <c r="K42" s="114">
        <v>15</v>
      </c>
      <c r="L42" s="116">
        <v>30000</v>
      </c>
      <c r="M42" s="117"/>
      <c r="N42" s="114">
        <v>0</v>
      </c>
      <c r="O42" s="114"/>
    </row>
    <row r="43" spans="1:15" x14ac:dyDescent="0.25">
      <c r="A43" s="11" t="s">
        <v>13</v>
      </c>
      <c r="B43" s="100">
        <v>2010</v>
      </c>
      <c r="C43" s="113" t="s">
        <v>20</v>
      </c>
      <c r="D43" s="114">
        <v>34</v>
      </c>
      <c r="E43" s="114">
        <f>+SUM(34+23)</f>
        <v>57</v>
      </c>
      <c r="F43" s="114">
        <v>35</v>
      </c>
      <c r="G43" s="115">
        <v>4</v>
      </c>
      <c r="H43" s="114">
        <v>4</v>
      </c>
      <c r="I43" s="114">
        <v>9</v>
      </c>
      <c r="J43" s="114">
        <v>5</v>
      </c>
      <c r="K43" s="114">
        <v>6</v>
      </c>
      <c r="L43" s="116">
        <v>4000</v>
      </c>
      <c r="M43" s="117"/>
      <c r="N43" s="114"/>
      <c r="O43" s="114"/>
    </row>
    <row r="44" spans="1:15" x14ac:dyDescent="0.25">
      <c r="A44" s="11" t="s">
        <v>33</v>
      </c>
      <c r="B44" s="100">
        <v>2010</v>
      </c>
      <c r="C44" s="113" t="s">
        <v>38</v>
      </c>
      <c r="D44" s="114">
        <v>36</v>
      </c>
      <c r="E44" s="114">
        <v>41</v>
      </c>
      <c r="F44" s="114">
        <v>13</v>
      </c>
      <c r="G44" s="115">
        <v>3</v>
      </c>
      <c r="H44" s="114">
        <v>6</v>
      </c>
      <c r="I44" s="114">
        <v>15</v>
      </c>
      <c r="J44" s="114">
        <v>16</v>
      </c>
      <c r="K44" s="114">
        <v>17</v>
      </c>
      <c r="L44" s="116">
        <v>8500</v>
      </c>
      <c r="M44" s="117">
        <v>0.5</v>
      </c>
      <c r="N44" s="114"/>
      <c r="O44" s="114"/>
    </row>
    <row r="45" spans="1:15" x14ac:dyDescent="0.25">
      <c r="A45" s="11" t="s">
        <v>13</v>
      </c>
      <c r="B45" s="100">
        <v>2010</v>
      </c>
      <c r="C45" s="113" t="s">
        <v>23</v>
      </c>
      <c r="D45" s="114">
        <v>96</v>
      </c>
      <c r="E45" s="114">
        <f>SUM(96+11)</f>
        <v>107</v>
      </c>
      <c r="F45" s="114">
        <v>61</v>
      </c>
      <c r="G45" s="115">
        <v>14</v>
      </c>
      <c r="H45" s="114">
        <v>9</v>
      </c>
      <c r="I45" s="114">
        <v>18</v>
      </c>
      <c r="J45" s="114">
        <v>13</v>
      </c>
      <c r="K45" s="114">
        <v>29</v>
      </c>
      <c r="L45" s="116">
        <v>26500</v>
      </c>
      <c r="M45" s="117"/>
      <c r="N45" s="114"/>
      <c r="O45" s="114"/>
    </row>
    <row r="46" spans="1:15" x14ac:dyDescent="0.25">
      <c r="A46" s="11" t="s">
        <v>33</v>
      </c>
      <c r="B46" s="100">
        <v>2010</v>
      </c>
      <c r="C46" s="113" t="s">
        <v>48</v>
      </c>
      <c r="D46" s="114">
        <v>28</v>
      </c>
      <c r="E46" s="114">
        <v>37</v>
      </c>
      <c r="F46" s="114">
        <v>27</v>
      </c>
      <c r="G46" s="115">
        <v>20</v>
      </c>
      <c r="H46" s="114">
        <v>1</v>
      </c>
      <c r="I46" s="114">
        <v>7</v>
      </c>
      <c r="J46" s="114">
        <v>6</v>
      </c>
      <c r="K46" s="114">
        <v>12</v>
      </c>
      <c r="L46" s="116">
        <v>18000</v>
      </c>
      <c r="M46" s="117"/>
      <c r="N46" s="114"/>
      <c r="O46" s="114">
        <v>6</v>
      </c>
    </row>
    <row r="47" spans="1:15" x14ac:dyDescent="0.25">
      <c r="A47" s="11" t="s">
        <v>33</v>
      </c>
      <c r="B47" s="100">
        <v>2010</v>
      </c>
      <c r="C47" s="113" t="s">
        <v>52</v>
      </c>
      <c r="D47" s="114">
        <v>0</v>
      </c>
      <c r="E47" s="114">
        <v>0</v>
      </c>
      <c r="F47" s="114">
        <v>15</v>
      </c>
      <c r="G47" s="115">
        <v>1</v>
      </c>
      <c r="H47" s="114">
        <v>2</v>
      </c>
      <c r="I47" s="114">
        <v>8</v>
      </c>
      <c r="J47" s="114">
        <v>0</v>
      </c>
      <c r="K47" s="114">
        <v>0</v>
      </c>
      <c r="L47" s="116">
        <v>0</v>
      </c>
      <c r="M47" s="117"/>
      <c r="N47" s="114"/>
      <c r="O47" s="114"/>
    </row>
    <row r="48" spans="1:15" x14ac:dyDescent="0.25">
      <c r="A48" s="11" t="s">
        <v>59</v>
      </c>
      <c r="B48" s="100">
        <v>2011</v>
      </c>
      <c r="C48" s="113" t="s">
        <v>61</v>
      </c>
      <c r="D48" s="114">
        <v>115</v>
      </c>
      <c r="E48" s="114">
        <v>125</v>
      </c>
      <c r="F48" s="114">
        <v>14</v>
      </c>
      <c r="G48" s="115">
        <v>7</v>
      </c>
      <c r="H48" s="114">
        <v>12</v>
      </c>
      <c r="I48" s="114">
        <v>15</v>
      </c>
      <c r="J48" s="114">
        <v>3</v>
      </c>
      <c r="K48" s="114">
        <v>7</v>
      </c>
      <c r="L48" s="116">
        <v>8750</v>
      </c>
      <c r="M48" s="117"/>
      <c r="N48" s="114"/>
      <c r="O48" s="114"/>
    </row>
    <row r="49" spans="1:15" x14ac:dyDescent="0.25">
      <c r="A49" s="11" t="s">
        <v>59</v>
      </c>
      <c r="B49" s="100">
        <v>2011</v>
      </c>
      <c r="C49" s="113" t="s">
        <v>65</v>
      </c>
      <c r="D49" s="114">
        <v>58</v>
      </c>
      <c r="E49" s="114">
        <v>58</v>
      </c>
      <c r="F49" s="114">
        <v>9</v>
      </c>
      <c r="G49" s="115">
        <v>7</v>
      </c>
      <c r="H49" s="114">
        <v>7</v>
      </c>
      <c r="I49" s="114">
        <v>9</v>
      </c>
      <c r="J49" s="114">
        <v>9</v>
      </c>
      <c r="K49" s="114">
        <v>9</v>
      </c>
      <c r="L49" s="116">
        <v>3750</v>
      </c>
      <c r="M49" s="117"/>
      <c r="N49" s="114"/>
      <c r="O49" s="114"/>
    </row>
    <row r="50" spans="1:15" x14ac:dyDescent="0.25">
      <c r="A50" s="11" t="s">
        <v>59</v>
      </c>
      <c r="B50" s="100">
        <v>2011</v>
      </c>
      <c r="C50" s="113" t="s">
        <v>70</v>
      </c>
      <c r="D50" s="114">
        <v>17</v>
      </c>
      <c r="E50" s="114">
        <v>19</v>
      </c>
      <c r="F50" s="114">
        <v>6</v>
      </c>
      <c r="G50" s="115">
        <v>1</v>
      </c>
      <c r="H50" s="114">
        <v>6</v>
      </c>
      <c r="I50" s="114">
        <v>14</v>
      </c>
      <c r="J50" s="114">
        <v>3</v>
      </c>
      <c r="K50" s="114">
        <v>3</v>
      </c>
      <c r="L50" s="116">
        <v>6000</v>
      </c>
      <c r="M50" s="117"/>
      <c r="N50" s="114"/>
      <c r="O50" s="114"/>
    </row>
    <row r="51" spans="1:15" x14ac:dyDescent="0.25">
      <c r="A51" s="11" t="s">
        <v>33</v>
      </c>
      <c r="B51" s="100">
        <v>2011</v>
      </c>
      <c r="C51" s="113" t="s">
        <v>50</v>
      </c>
      <c r="D51" s="114">
        <v>0</v>
      </c>
      <c r="E51" s="114">
        <v>0</v>
      </c>
      <c r="F51" s="114">
        <v>0</v>
      </c>
      <c r="G51" s="115">
        <v>0</v>
      </c>
      <c r="H51" s="114">
        <v>0</v>
      </c>
      <c r="I51" s="114">
        <v>10</v>
      </c>
      <c r="J51" s="114">
        <v>0</v>
      </c>
      <c r="K51" s="114">
        <v>0</v>
      </c>
      <c r="L51" s="116">
        <v>0</v>
      </c>
      <c r="M51" s="117"/>
      <c r="N51" s="114"/>
      <c r="O51" s="114"/>
    </row>
    <row r="52" spans="1:15" x14ac:dyDescent="0.25">
      <c r="A52" s="11" t="s">
        <v>59</v>
      </c>
      <c r="B52" s="100">
        <v>2011</v>
      </c>
      <c r="C52" s="113" t="s">
        <v>75</v>
      </c>
      <c r="D52" s="114">
        <v>30</v>
      </c>
      <c r="E52" s="114">
        <v>32</v>
      </c>
      <c r="F52" s="114">
        <v>6</v>
      </c>
      <c r="G52" s="115">
        <v>3</v>
      </c>
      <c r="H52" s="114">
        <v>3</v>
      </c>
      <c r="I52" s="114">
        <v>9</v>
      </c>
      <c r="J52" s="114">
        <v>3</v>
      </c>
      <c r="K52" s="114">
        <v>4</v>
      </c>
      <c r="L52" s="116">
        <v>4000</v>
      </c>
      <c r="M52" s="117"/>
      <c r="N52" s="114">
        <v>1</v>
      </c>
      <c r="O52" s="114"/>
    </row>
    <row r="53" spans="1:15" x14ac:dyDescent="0.25">
      <c r="A53" s="11" t="s">
        <v>79</v>
      </c>
      <c r="B53" s="100">
        <v>2012</v>
      </c>
      <c r="C53" s="113" t="s">
        <v>81</v>
      </c>
      <c r="D53" s="114">
        <v>79</v>
      </c>
      <c r="E53" s="114">
        <v>79</v>
      </c>
      <c r="F53" s="114">
        <v>30</v>
      </c>
      <c r="G53" s="115">
        <v>4</v>
      </c>
      <c r="H53" s="114">
        <v>4</v>
      </c>
      <c r="I53" s="114">
        <v>10</v>
      </c>
      <c r="J53" s="114">
        <v>37</v>
      </c>
      <c r="K53" s="114">
        <v>37</v>
      </c>
      <c r="L53" s="116">
        <v>45000</v>
      </c>
      <c r="M53" s="117"/>
      <c r="N53" s="114">
        <v>1</v>
      </c>
      <c r="O53" s="114"/>
    </row>
    <row r="54" spans="1:15" x14ac:dyDescent="0.25">
      <c r="A54" s="11" t="s">
        <v>79</v>
      </c>
      <c r="B54" s="100">
        <v>2012</v>
      </c>
      <c r="C54" s="113" t="s">
        <v>86</v>
      </c>
      <c r="D54" s="114">
        <v>45</v>
      </c>
      <c r="E54" s="114">
        <v>45</v>
      </c>
      <c r="F54" s="114">
        <v>5</v>
      </c>
      <c r="G54" s="115">
        <v>1</v>
      </c>
      <c r="H54" s="114">
        <v>1</v>
      </c>
      <c r="I54" s="114">
        <v>4</v>
      </c>
      <c r="J54" s="114">
        <v>1</v>
      </c>
      <c r="K54" s="114">
        <v>2</v>
      </c>
      <c r="L54" s="116">
        <v>1115</v>
      </c>
      <c r="M54" s="117"/>
      <c r="N54" s="114">
        <v>1</v>
      </c>
      <c r="O54" s="114"/>
    </row>
    <row r="55" spans="1:15" x14ac:dyDescent="0.25">
      <c r="A55" s="11" t="s">
        <v>59</v>
      </c>
      <c r="B55" s="100">
        <v>2012</v>
      </c>
      <c r="C55" s="113" t="s">
        <v>74</v>
      </c>
      <c r="D55" s="114">
        <v>28</v>
      </c>
      <c r="E55" s="114">
        <v>35</v>
      </c>
      <c r="F55" s="114">
        <v>15</v>
      </c>
      <c r="G55" s="115">
        <v>5</v>
      </c>
      <c r="H55" s="114">
        <v>3</v>
      </c>
      <c r="I55" s="114">
        <v>5</v>
      </c>
      <c r="J55" s="114">
        <v>2</v>
      </c>
      <c r="K55" s="114">
        <v>3</v>
      </c>
      <c r="L55" s="116">
        <v>1300</v>
      </c>
      <c r="M55" s="117"/>
      <c r="N55" s="114">
        <v>21</v>
      </c>
      <c r="O55" s="114"/>
    </row>
    <row r="56" spans="1:15" x14ac:dyDescent="0.25">
      <c r="A56" s="11" t="s">
        <v>59</v>
      </c>
      <c r="B56" s="100">
        <v>2013</v>
      </c>
      <c r="C56" s="113" t="s">
        <v>63</v>
      </c>
      <c r="D56" s="114">
        <v>19</v>
      </c>
      <c r="E56" s="114">
        <f>SUM(19+25)</f>
        <v>44</v>
      </c>
      <c r="F56" s="114">
        <v>10</v>
      </c>
      <c r="G56" s="115">
        <v>1</v>
      </c>
      <c r="H56" s="114">
        <v>1</v>
      </c>
      <c r="I56" s="114">
        <v>1</v>
      </c>
      <c r="J56" s="114">
        <v>2</v>
      </c>
      <c r="K56" s="114">
        <v>3</v>
      </c>
      <c r="L56" s="116">
        <v>4000</v>
      </c>
      <c r="M56" s="117"/>
      <c r="N56" s="114">
        <v>2</v>
      </c>
      <c r="O56" s="114">
        <v>1</v>
      </c>
    </row>
    <row r="57" spans="1:15" x14ac:dyDescent="0.25">
      <c r="A57" s="11" t="s">
        <v>59</v>
      </c>
      <c r="B57" s="100">
        <v>2014</v>
      </c>
      <c r="C57" s="113" t="s">
        <v>67</v>
      </c>
      <c r="D57" s="114">
        <v>79</v>
      </c>
      <c r="E57" s="114">
        <v>79</v>
      </c>
      <c r="F57" s="114">
        <v>10</v>
      </c>
      <c r="G57" s="115">
        <v>2</v>
      </c>
      <c r="H57" s="114">
        <v>19</v>
      </c>
      <c r="I57" s="114">
        <v>5</v>
      </c>
      <c r="J57" s="114">
        <v>8</v>
      </c>
      <c r="K57" s="114">
        <v>25</v>
      </c>
      <c r="L57" s="116">
        <v>9000</v>
      </c>
      <c r="M57" s="117"/>
      <c r="N57" s="114"/>
      <c r="O57" s="114">
        <v>1</v>
      </c>
    </row>
    <row r="58" spans="1:15" x14ac:dyDescent="0.25">
      <c r="A58" s="11" t="s">
        <v>13</v>
      </c>
      <c r="B58" s="100">
        <v>2014</v>
      </c>
      <c r="C58" s="113" t="s">
        <v>16</v>
      </c>
      <c r="D58" s="114">
        <v>3</v>
      </c>
      <c r="E58" s="114">
        <v>4</v>
      </c>
      <c r="F58" s="114">
        <v>3</v>
      </c>
      <c r="G58" s="115">
        <v>1</v>
      </c>
      <c r="H58" s="114">
        <v>1</v>
      </c>
      <c r="I58" s="114">
        <v>5</v>
      </c>
      <c r="J58" s="114">
        <v>0</v>
      </c>
      <c r="K58" s="114">
        <v>0</v>
      </c>
      <c r="L58" s="116">
        <v>0</v>
      </c>
      <c r="M58" s="117"/>
      <c r="N58" s="114"/>
      <c r="O58" s="114"/>
    </row>
    <row r="59" spans="1:15" x14ac:dyDescent="0.25">
      <c r="A59" s="11" t="s">
        <v>33</v>
      </c>
      <c r="B59" s="100">
        <v>2014</v>
      </c>
      <c r="C59" s="113" t="s">
        <v>57</v>
      </c>
      <c r="D59" s="114">
        <v>5</v>
      </c>
      <c r="E59" s="114">
        <v>5</v>
      </c>
      <c r="F59" s="114">
        <v>6</v>
      </c>
      <c r="G59" s="115">
        <v>1</v>
      </c>
      <c r="H59" s="114">
        <v>1</v>
      </c>
      <c r="I59" s="114">
        <v>6</v>
      </c>
      <c r="J59" s="114">
        <v>0</v>
      </c>
      <c r="K59" s="114">
        <v>0</v>
      </c>
      <c r="L59" s="116">
        <v>0</v>
      </c>
      <c r="M59" s="117"/>
      <c r="N59" s="114">
        <v>25</v>
      </c>
      <c r="O59" s="114"/>
    </row>
    <row r="60" spans="1:15" x14ac:dyDescent="0.25">
      <c r="A60" s="11" t="s">
        <v>13</v>
      </c>
      <c r="B60" s="101">
        <v>2014</v>
      </c>
      <c r="C60" s="113" t="s">
        <v>28</v>
      </c>
      <c r="D60" s="114">
        <v>88</v>
      </c>
      <c r="E60" s="114">
        <f>SUM(88+55)</f>
        <v>143</v>
      </c>
      <c r="F60" s="114">
        <v>56</v>
      </c>
      <c r="G60" s="115">
        <v>16</v>
      </c>
      <c r="H60" s="114">
        <v>14</v>
      </c>
      <c r="I60" s="114">
        <v>13</v>
      </c>
      <c r="J60" s="114">
        <v>12</v>
      </c>
      <c r="K60" s="114">
        <v>28</v>
      </c>
      <c r="L60" s="116">
        <v>22500</v>
      </c>
      <c r="M60" s="117"/>
      <c r="N60" s="114"/>
      <c r="O60" s="114"/>
    </row>
    <row r="61" spans="1:15" x14ac:dyDescent="0.25">
      <c r="A61" s="11" t="s">
        <v>13</v>
      </c>
      <c r="B61" s="101">
        <v>2015</v>
      </c>
      <c r="C61" s="113" t="s">
        <v>26</v>
      </c>
      <c r="D61" s="114">
        <v>25</v>
      </c>
      <c r="E61" s="114">
        <v>26</v>
      </c>
      <c r="F61" s="114">
        <v>22</v>
      </c>
      <c r="G61" s="115">
        <v>3</v>
      </c>
      <c r="H61" s="114">
        <v>3</v>
      </c>
      <c r="I61" s="114">
        <v>10</v>
      </c>
      <c r="J61" s="114">
        <v>0</v>
      </c>
      <c r="K61" s="114">
        <v>0</v>
      </c>
      <c r="L61" s="116">
        <v>0</v>
      </c>
      <c r="M61" s="117"/>
      <c r="N61" s="114">
        <v>0</v>
      </c>
      <c r="O61" s="114"/>
    </row>
    <row r="62" spans="1:15" x14ac:dyDescent="0.25">
      <c r="A62" s="11" t="s">
        <v>13</v>
      </c>
      <c r="B62" s="101">
        <v>2015</v>
      </c>
      <c r="C62" s="113" t="s">
        <v>27</v>
      </c>
      <c r="D62" s="114">
        <v>80</v>
      </c>
      <c r="E62" s="114">
        <v>83</v>
      </c>
      <c r="F62" s="114">
        <v>44</v>
      </c>
      <c r="G62" s="115">
        <v>7</v>
      </c>
      <c r="H62" s="114">
        <v>14</v>
      </c>
      <c r="I62" s="114">
        <v>22</v>
      </c>
      <c r="J62" s="114">
        <v>5</v>
      </c>
      <c r="K62" s="114">
        <v>14</v>
      </c>
      <c r="L62" s="116">
        <v>25000</v>
      </c>
      <c r="M62" s="117">
        <v>0.5</v>
      </c>
      <c r="N62" s="114">
        <v>15</v>
      </c>
      <c r="O62" s="114"/>
    </row>
    <row r="63" spans="1:15" x14ac:dyDescent="0.25">
      <c r="A63" s="11" t="s">
        <v>79</v>
      </c>
      <c r="B63" s="100">
        <v>2015</v>
      </c>
      <c r="C63" s="113" t="s">
        <v>87</v>
      </c>
      <c r="D63" s="114">
        <v>65</v>
      </c>
      <c r="E63" s="114">
        <f>SUM(65+39)</f>
        <v>104</v>
      </c>
      <c r="F63" s="114">
        <v>21</v>
      </c>
      <c r="G63" s="115">
        <v>5</v>
      </c>
      <c r="H63" s="114">
        <v>3</v>
      </c>
      <c r="I63" s="114">
        <v>11</v>
      </c>
      <c r="J63" s="114">
        <v>4</v>
      </c>
      <c r="K63" s="114">
        <v>7</v>
      </c>
      <c r="L63" s="116">
        <v>6000</v>
      </c>
      <c r="M63" s="117"/>
      <c r="N63" s="114">
        <v>2</v>
      </c>
      <c r="O63" s="114"/>
    </row>
    <row r="64" spans="1:15" x14ac:dyDescent="0.25">
      <c r="A64" s="11" t="s">
        <v>33</v>
      </c>
      <c r="B64" s="100">
        <v>2016</v>
      </c>
      <c r="C64" s="113" t="s">
        <v>47</v>
      </c>
      <c r="D64" s="114">
        <v>63</v>
      </c>
      <c r="E64" s="114">
        <v>72</v>
      </c>
      <c r="F64" s="114">
        <v>18</v>
      </c>
      <c r="G64" s="115">
        <v>10</v>
      </c>
      <c r="H64" s="114">
        <v>3</v>
      </c>
      <c r="I64" s="114">
        <v>11</v>
      </c>
      <c r="J64" s="114">
        <v>4</v>
      </c>
      <c r="K64" s="114">
        <v>20</v>
      </c>
      <c r="L64" s="116">
        <v>3000</v>
      </c>
      <c r="M64" s="117"/>
      <c r="N64" s="114" t="s">
        <v>15</v>
      </c>
      <c r="O64" s="114"/>
    </row>
    <row r="65" spans="1:15" x14ac:dyDescent="0.25">
      <c r="A65" s="11" t="s">
        <v>59</v>
      </c>
      <c r="B65" s="100">
        <v>2016</v>
      </c>
      <c r="C65" s="113" t="s">
        <v>76</v>
      </c>
      <c r="D65" s="114">
        <v>20</v>
      </c>
      <c r="E65" s="114">
        <v>20</v>
      </c>
      <c r="F65" s="114">
        <v>16</v>
      </c>
      <c r="G65" s="115">
        <v>4</v>
      </c>
      <c r="H65" s="114">
        <v>4</v>
      </c>
      <c r="I65" s="114">
        <v>10</v>
      </c>
      <c r="J65" s="114">
        <v>1</v>
      </c>
      <c r="K65" s="114">
        <v>2</v>
      </c>
      <c r="L65" s="116">
        <v>1000</v>
      </c>
      <c r="M65" s="117"/>
      <c r="N65" s="114">
        <v>0</v>
      </c>
      <c r="O65" s="114"/>
    </row>
    <row r="66" spans="1:15" x14ac:dyDescent="0.25">
      <c r="A66" s="11" t="s">
        <v>13</v>
      </c>
      <c r="B66" s="101">
        <v>2017</v>
      </c>
      <c r="C66" s="113" t="s">
        <v>25</v>
      </c>
      <c r="D66" s="114">
        <v>15</v>
      </c>
      <c r="E66" s="114">
        <f>SUM(15+8)</f>
        <v>23</v>
      </c>
      <c r="F66" s="114">
        <v>18</v>
      </c>
      <c r="G66" s="115">
        <v>5</v>
      </c>
      <c r="H66" s="114">
        <v>3</v>
      </c>
      <c r="I66" s="114">
        <v>13</v>
      </c>
      <c r="J66" s="114">
        <v>0</v>
      </c>
      <c r="K66" s="114">
        <v>0</v>
      </c>
      <c r="L66" s="116">
        <v>0</v>
      </c>
      <c r="M66" s="117"/>
      <c r="N66" s="114"/>
      <c r="O66" s="114"/>
    </row>
    <row r="67" spans="1:15" x14ac:dyDescent="0.25">
      <c r="A67" s="11" t="s">
        <v>79</v>
      </c>
      <c r="B67" s="100">
        <v>2017</v>
      </c>
      <c r="C67" s="113" t="s">
        <v>89</v>
      </c>
      <c r="D67" s="114">
        <v>22</v>
      </c>
      <c r="E67" s="114">
        <v>22</v>
      </c>
      <c r="F67" s="114">
        <v>1</v>
      </c>
      <c r="G67" s="115">
        <v>2</v>
      </c>
      <c r="H67" s="114">
        <v>2</v>
      </c>
      <c r="I67" s="114">
        <v>5</v>
      </c>
      <c r="J67" s="114">
        <v>5</v>
      </c>
      <c r="K67" s="114">
        <v>0</v>
      </c>
      <c r="L67" s="116">
        <v>3000</v>
      </c>
      <c r="M67" s="117"/>
      <c r="N67" s="114"/>
      <c r="O67" s="114"/>
    </row>
    <row r="68" spans="1:15" x14ac:dyDescent="0.25">
      <c r="A68" s="11" t="s">
        <v>13</v>
      </c>
      <c r="B68" s="101">
        <v>2017</v>
      </c>
      <c r="C68" s="113" t="s">
        <v>32</v>
      </c>
      <c r="D68" s="114">
        <v>36</v>
      </c>
      <c r="E68" s="114">
        <v>37</v>
      </c>
      <c r="F68" s="114">
        <v>14</v>
      </c>
      <c r="G68" s="115">
        <v>3</v>
      </c>
      <c r="H68" s="114">
        <v>1</v>
      </c>
      <c r="I68" s="114">
        <v>7</v>
      </c>
      <c r="J68" s="114">
        <v>1</v>
      </c>
      <c r="K68" s="114">
        <v>3</v>
      </c>
      <c r="L68" s="116">
        <v>5000</v>
      </c>
      <c r="M68" s="117"/>
      <c r="N68" s="114"/>
      <c r="O68" s="114">
        <v>2</v>
      </c>
    </row>
    <row r="69" spans="1:15" x14ac:dyDescent="0.25">
      <c r="A69" s="11" t="s">
        <v>59</v>
      </c>
      <c r="B69" s="100">
        <v>2018</v>
      </c>
      <c r="C69" s="113" t="s">
        <v>66</v>
      </c>
      <c r="D69" s="114">
        <v>29</v>
      </c>
      <c r="E69" s="114">
        <v>39</v>
      </c>
      <c r="F69" s="114">
        <v>12</v>
      </c>
      <c r="G69" s="115">
        <v>1</v>
      </c>
      <c r="H69" s="114">
        <v>4</v>
      </c>
      <c r="I69" s="114">
        <v>6</v>
      </c>
      <c r="J69" s="114">
        <v>16</v>
      </c>
      <c r="K69" s="114">
        <v>16</v>
      </c>
      <c r="L69" s="116">
        <v>18000</v>
      </c>
      <c r="M69" s="117"/>
      <c r="N69" s="114"/>
      <c r="O69" s="114"/>
    </row>
    <row r="70" spans="1:15" x14ac:dyDescent="0.25">
      <c r="A70" s="11" t="s">
        <v>13</v>
      </c>
      <c r="B70" s="100">
        <v>2018</v>
      </c>
      <c r="C70" s="113" t="s">
        <v>17</v>
      </c>
      <c r="D70" s="114">
        <v>8</v>
      </c>
      <c r="E70" s="114">
        <v>16</v>
      </c>
      <c r="F70" s="114">
        <v>5</v>
      </c>
      <c r="G70" s="115">
        <v>3</v>
      </c>
      <c r="H70" s="114">
        <v>1</v>
      </c>
      <c r="I70" s="114">
        <v>7</v>
      </c>
      <c r="J70" s="114">
        <v>3</v>
      </c>
      <c r="K70" s="114">
        <v>3</v>
      </c>
      <c r="L70" s="116">
        <v>2250</v>
      </c>
      <c r="M70" s="117"/>
      <c r="N70" s="114"/>
      <c r="O70" s="114"/>
    </row>
    <row r="71" spans="1:15" x14ac:dyDescent="0.25">
      <c r="A71" s="11" t="s">
        <v>13</v>
      </c>
      <c r="B71" s="100">
        <v>2018</v>
      </c>
      <c r="C71" s="113" t="s">
        <v>22</v>
      </c>
      <c r="D71" s="114">
        <v>9</v>
      </c>
      <c r="E71" s="114">
        <v>9</v>
      </c>
      <c r="F71" s="114">
        <v>9</v>
      </c>
      <c r="G71" s="115">
        <v>3</v>
      </c>
      <c r="H71" s="114">
        <v>1</v>
      </c>
      <c r="I71" s="114">
        <v>7</v>
      </c>
      <c r="J71" s="114">
        <v>1</v>
      </c>
      <c r="K71" s="114">
        <v>1</v>
      </c>
      <c r="L71" s="116">
        <v>1000</v>
      </c>
      <c r="M71" s="117"/>
      <c r="N71" s="114" t="s">
        <v>15</v>
      </c>
      <c r="O71" s="114"/>
    </row>
    <row r="72" spans="1:15" x14ac:dyDescent="0.25">
      <c r="A72" s="11" t="s">
        <v>33</v>
      </c>
      <c r="B72" s="100">
        <v>2018</v>
      </c>
      <c r="C72" s="113" t="s">
        <v>43</v>
      </c>
      <c r="D72" s="114">
        <v>15</v>
      </c>
      <c r="E72" s="114">
        <v>15</v>
      </c>
      <c r="F72" s="114">
        <v>15</v>
      </c>
      <c r="G72" s="115">
        <v>1</v>
      </c>
      <c r="H72" s="114">
        <v>3</v>
      </c>
      <c r="I72" s="114">
        <v>11</v>
      </c>
      <c r="J72" s="114">
        <v>1</v>
      </c>
      <c r="K72" s="114">
        <v>3</v>
      </c>
      <c r="L72" s="116">
        <v>500</v>
      </c>
      <c r="M72" s="117"/>
      <c r="N72" s="114">
        <v>0</v>
      </c>
      <c r="O72" s="114"/>
    </row>
    <row r="73" spans="1:15" x14ac:dyDescent="0.25">
      <c r="A73" s="11" t="s">
        <v>33</v>
      </c>
      <c r="B73" s="100">
        <v>2018</v>
      </c>
      <c r="C73" s="113" t="s">
        <v>45</v>
      </c>
      <c r="D73" s="114">
        <v>17</v>
      </c>
      <c r="E73" s="114">
        <v>17</v>
      </c>
      <c r="F73" s="114">
        <v>12</v>
      </c>
      <c r="G73" s="115">
        <v>1</v>
      </c>
      <c r="H73" s="114">
        <v>4</v>
      </c>
      <c r="I73" s="114">
        <v>9</v>
      </c>
      <c r="J73" s="114">
        <v>0</v>
      </c>
      <c r="K73" s="114">
        <v>0</v>
      </c>
      <c r="L73" s="116">
        <v>0</v>
      </c>
      <c r="M73" s="117"/>
      <c r="N73" s="114"/>
      <c r="O73" s="114"/>
    </row>
    <row r="74" spans="1:15" x14ac:dyDescent="0.25">
      <c r="A74" s="11" t="s">
        <v>33</v>
      </c>
      <c r="B74" s="100">
        <v>2018</v>
      </c>
      <c r="C74" s="113" t="s">
        <v>53</v>
      </c>
      <c r="D74" s="114">
        <v>33</v>
      </c>
      <c r="E74" s="114">
        <v>34</v>
      </c>
      <c r="F74" s="114">
        <v>22</v>
      </c>
      <c r="G74" s="115">
        <v>3</v>
      </c>
      <c r="H74" s="114">
        <v>2</v>
      </c>
      <c r="I74" s="114">
        <v>18</v>
      </c>
      <c r="J74" s="114">
        <v>4</v>
      </c>
      <c r="K74" s="114">
        <v>4</v>
      </c>
      <c r="L74" s="116">
        <v>10000</v>
      </c>
      <c r="M74" s="117"/>
      <c r="N74" s="114" t="s">
        <v>15</v>
      </c>
      <c r="O74" s="114"/>
    </row>
    <row r="75" spans="1:15" x14ac:dyDescent="0.25">
      <c r="A75" s="11"/>
      <c r="B75" s="119"/>
      <c r="C75" s="11"/>
      <c r="D75" s="112" t="s">
        <v>91</v>
      </c>
      <c r="E75" s="112"/>
      <c r="F75" s="112"/>
      <c r="G75" s="112" t="s">
        <v>92</v>
      </c>
      <c r="H75" s="112"/>
      <c r="I75" s="112"/>
      <c r="J75" s="112"/>
      <c r="K75" s="112"/>
      <c r="L75" s="112"/>
      <c r="M75" s="112"/>
      <c r="N75" s="112"/>
      <c r="O75" s="112"/>
    </row>
    <row r="76" spans="1:15" ht="15.75" x14ac:dyDescent="0.25">
      <c r="A76" s="12"/>
      <c r="B76" s="120"/>
      <c r="C76" s="13" t="s">
        <v>93</v>
      </c>
      <c r="D76" s="13">
        <v>7276</v>
      </c>
      <c r="E76" s="13">
        <v>10316</v>
      </c>
      <c r="F76" s="13">
        <v>4177</v>
      </c>
      <c r="G76" s="13">
        <f t="shared" ref="G76:L76" si="0">SUM(G2:G74)</f>
        <v>1303</v>
      </c>
      <c r="H76" s="13">
        <f t="shared" si="0"/>
        <v>592</v>
      </c>
      <c r="I76" s="13">
        <f t="shared" si="0"/>
        <v>1061</v>
      </c>
      <c r="J76" s="13">
        <f t="shared" si="0"/>
        <v>953</v>
      </c>
      <c r="K76" s="13">
        <f t="shared" si="0"/>
        <v>1444</v>
      </c>
      <c r="L76" s="14">
        <f t="shared" si="0"/>
        <v>2312015</v>
      </c>
      <c r="M76" s="15">
        <f>SUM(M2:M75)</f>
        <v>13.5</v>
      </c>
      <c r="N76" s="13">
        <f>SUM(N2:N75)</f>
        <v>169</v>
      </c>
      <c r="O76" s="13">
        <f>SUM(O2:O75)</f>
        <v>80</v>
      </c>
    </row>
  </sheetData>
  <sortState ref="A2:O74">
    <sortCondition ref="B2:B74"/>
    <sortCondition ref="C2:C74"/>
  </sortState>
  <mergeCells count="2">
    <mergeCell ref="D75:F75"/>
    <mergeCell ref="G75:O7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D1E265BBB8244A5147C5767919F96" ma:contentTypeVersion="12" ma:contentTypeDescription="Create a new document." ma:contentTypeScope="" ma:versionID="f1f1f31f239933f483f07a35a71d4782">
  <xsd:schema xmlns:xsd="http://www.w3.org/2001/XMLSchema" xmlns:xs="http://www.w3.org/2001/XMLSchema" xmlns:p="http://schemas.microsoft.com/office/2006/metadata/properties" xmlns:ns2="b33b370c-b9d9-4337-b745-07cfb68f69b6" xmlns:ns3="734a88a4-f82a-495b-b9ee-47d018682b17" targetNamespace="http://schemas.microsoft.com/office/2006/metadata/properties" ma:root="true" ma:fieldsID="c522be2244eb7cdcd8fb448b70de5b63" ns2:_="" ns3:_="">
    <xsd:import namespace="b33b370c-b9d9-4337-b745-07cfb68f69b6"/>
    <xsd:import namespace="734a88a4-f82a-495b-b9ee-47d018682b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b370c-b9d9-4337-b745-07cfb68f69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a88a4-f82a-495b-b9ee-47d018682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814FFE-D676-41A7-8B1F-EEDA74DC4BA6}">
  <ds:schemaRefs>
    <ds:schemaRef ds:uri="b4fbfaa5-8df5-461f-96a2-ddfc35dfd413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172d4d4-baf5-4787-a10b-f3a1d3ab86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982BE8-AB9C-47BB-9415-DE501B19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5BEBC-4A4D-4DE4-A640-E52E02BBB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Students</vt:lpstr>
      <vt:lpstr>By Mentors</vt:lpstr>
      <vt:lpstr>By Year Est.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Frankel</dc:creator>
  <cp:lastModifiedBy>Andrew Frankel</cp:lastModifiedBy>
  <dcterms:created xsi:type="dcterms:W3CDTF">2019-11-01T22:35:50Z</dcterms:created>
  <dcterms:modified xsi:type="dcterms:W3CDTF">2019-11-06T18:50:06Z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0x010100E53D1E265BBB8244A5147C5767919F96</vt:lpwstr>
  </property>
</Properties>
</file>