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10"/>
  <workbookPr defaultThemeVersion="166925"/>
  <mc:AlternateContent xmlns:mc="http://schemas.openxmlformats.org/markup-compatibility/2006">
    <mc:Choice Requires="x15">
      <x15ac:absPath xmlns:x15ac="http://schemas.microsoft.com/office/spreadsheetml/2010/11/ac" url="https://acementor-my.sharepoint.com/personal/afrankel_acementor_org/Documents/Documents/Program Reports/2019 - 2020/"/>
    </mc:Choice>
  </mc:AlternateContent>
  <xr:revisionPtr revIDLastSave="0" documentId="8_{01ED12FA-F563-4541-A235-C1D576D2F3A7}" xr6:coauthVersionLast="45" xr6:coauthVersionMax="45" xr10:uidLastSave="{00000000-0000-0000-0000-000000000000}"/>
  <bookViews>
    <workbookView xWindow="-80" yWindow="-80" windowWidth="19360" windowHeight="10360" xr2:uid="{CDD08BF3-7828-4D4B-81E4-5A69D849FD13}"/>
  </bookViews>
  <sheets>
    <sheet name="Summary Table" sheetId="1" r:id="rId1"/>
    <sheet name="Last PY Participant Comparison" sheetId="8" r:id="rId2"/>
    <sheet name="Last PY Scholarships Comparison" sheetId="10" r:id="rId3"/>
    <sheet name="Metro Ranking" sheetId="11" r:id="rId4"/>
    <sheet name="Internships" sheetId="12" r:id="rId5"/>
    <sheet name="Alumni Contact" sheetId="13" r:id="rId6"/>
    <sheet name="Matching Scholarships" sheetId="16" r:id="rId7"/>
    <sheet name="BOD Structure" sheetId="14" r:id="rId8"/>
    <sheet name="Adapted Schedule" sheetId="15" r:id="rId9"/>
    <sheet name="Trades Involvement" sheetId="17" r:id="rId10"/>
    <sheet name="Feedback &amp; Accomplishments" sheetId="18" r:id="rId11"/>
  </sheets>
  <definedNames>
    <definedName name="_xlnm._FilterDatabase" localSheetId="0" hidden="1">'Summary Table'!$A$1:$A$95</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0" i="17" l="1"/>
  <c r="D80" i="17"/>
  <c r="E80" i="17"/>
  <c r="F80" i="17"/>
  <c r="G80" i="17"/>
  <c r="H80" i="17"/>
  <c r="I80" i="17"/>
  <c r="J80" i="17"/>
  <c r="K80" i="17"/>
  <c r="L80" i="17"/>
  <c r="E39" i="14"/>
  <c r="D39" i="14"/>
  <c r="C39" i="14"/>
  <c r="C79" i="13"/>
  <c r="D79" i="13"/>
  <c r="E79" i="13"/>
  <c r="F79" i="13"/>
  <c r="G79" i="13"/>
  <c r="H79" i="13"/>
  <c r="K20" i="12"/>
  <c r="J20" i="12"/>
  <c r="G13" i="12"/>
  <c r="D13" i="12"/>
  <c r="F79" i="10" l="1"/>
  <c r="E79" i="10"/>
  <c r="C79" i="10"/>
  <c r="B79" i="10"/>
  <c r="G77" i="10"/>
  <c r="D77" i="10"/>
  <c r="G76" i="10"/>
  <c r="D76" i="10"/>
  <c r="G75" i="10"/>
  <c r="D75" i="10"/>
  <c r="G74" i="10"/>
  <c r="D74" i="10"/>
  <c r="G73" i="10"/>
  <c r="D73" i="10"/>
  <c r="G72" i="10"/>
  <c r="D72" i="10"/>
  <c r="G71" i="10"/>
  <c r="D71" i="10"/>
  <c r="G70" i="10"/>
  <c r="D70" i="10"/>
  <c r="G69" i="10"/>
  <c r="D69" i="10"/>
  <c r="G68" i="10"/>
  <c r="D68" i="10"/>
  <c r="G67" i="10"/>
  <c r="D67" i="10"/>
  <c r="G66" i="10"/>
  <c r="D66" i="10"/>
  <c r="G65" i="10"/>
  <c r="D65" i="10"/>
  <c r="G64" i="10"/>
  <c r="D64" i="10"/>
  <c r="G63" i="10"/>
  <c r="D63" i="10"/>
  <c r="G62" i="10"/>
  <c r="D62" i="10"/>
  <c r="G61" i="10"/>
  <c r="D61" i="10"/>
  <c r="G60" i="10"/>
  <c r="D60" i="10"/>
  <c r="G59" i="10"/>
  <c r="D59" i="10"/>
  <c r="G58" i="10"/>
  <c r="D58" i="10"/>
  <c r="G57" i="10"/>
  <c r="D57" i="10"/>
  <c r="G56" i="10"/>
  <c r="D56" i="10"/>
  <c r="G55" i="10"/>
  <c r="D55" i="10"/>
  <c r="G54" i="10"/>
  <c r="D54" i="10"/>
  <c r="G53" i="10"/>
  <c r="D53" i="10"/>
  <c r="G52" i="10"/>
  <c r="D52" i="10"/>
  <c r="G51" i="10"/>
  <c r="D51" i="10"/>
  <c r="G50" i="10"/>
  <c r="D50" i="10"/>
  <c r="G49" i="10"/>
  <c r="D49" i="10"/>
  <c r="G48" i="10"/>
  <c r="D48" i="10"/>
  <c r="G47" i="10"/>
  <c r="D47" i="10"/>
  <c r="G46" i="10"/>
  <c r="D46" i="10"/>
  <c r="G45" i="10"/>
  <c r="D45" i="10"/>
  <c r="G44" i="10"/>
  <c r="D44" i="10"/>
  <c r="G43" i="10"/>
  <c r="D43" i="10"/>
  <c r="G42" i="10"/>
  <c r="D42" i="10"/>
  <c r="G41" i="10"/>
  <c r="D41" i="10"/>
  <c r="G40" i="10"/>
  <c r="D40" i="10"/>
  <c r="G39" i="10"/>
  <c r="D39" i="10"/>
  <c r="G38" i="10"/>
  <c r="D38" i="10"/>
  <c r="G37" i="10"/>
  <c r="D37" i="10"/>
  <c r="G36" i="10"/>
  <c r="D36" i="10"/>
  <c r="G35" i="10"/>
  <c r="D35" i="10"/>
  <c r="G34" i="10"/>
  <c r="D34" i="10"/>
  <c r="G33" i="10"/>
  <c r="D33" i="10"/>
  <c r="G32" i="10"/>
  <c r="D32" i="10"/>
  <c r="G31" i="10"/>
  <c r="D31" i="10"/>
  <c r="G30" i="10"/>
  <c r="D30" i="10"/>
  <c r="G29" i="10"/>
  <c r="D29" i="10"/>
  <c r="G28" i="10"/>
  <c r="D28" i="10"/>
  <c r="G27" i="10"/>
  <c r="D27" i="10"/>
  <c r="G26" i="10"/>
  <c r="D26" i="10"/>
  <c r="G25" i="10"/>
  <c r="D25" i="10"/>
  <c r="G24" i="10"/>
  <c r="D24" i="10"/>
  <c r="G23" i="10"/>
  <c r="D23" i="10"/>
  <c r="G22" i="10"/>
  <c r="D22" i="10"/>
  <c r="G21" i="10"/>
  <c r="D21" i="10"/>
  <c r="G20" i="10"/>
  <c r="D20" i="10"/>
  <c r="G19" i="10"/>
  <c r="D19" i="10"/>
  <c r="G18" i="10"/>
  <c r="D18" i="10"/>
  <c r="G17" i="10"/>
  <c r="D17" i="10"/>
  <c r="G16" i="10"/>
  <c r="D16" i="10"/>
  <c r="G15" i="10"/>
  <c r="D15" i="10"/>
  <c r="G14" i="10"/>
  <c r="D14" i="10"/>
  <c r="G13" i="10"/>
  <c r="D13" i="10"/>
  <c r="G12" i="10"/>
  <c r="D12" i="10"/>
  <c r="G11" i="10"/>
  <c r="D11" i="10"/>
  <c r="G10" i="10"/>
  <c r="D10" i="10"/>
  <c r="G9" i="10"/>
  <c r="D9" i="10"/>
  <c r="G8" i="10"/>
  <c r="D8" i="10"/>
  <c r="G7" i="10"/>
  <c r="D7" i="10"/>
  <c r="G6" i="10"/>
  <c r="D6" i="10"/>
  <c r="G5" i="10"/>
  <c r="D5" i="10"/>
  <c r="G4" i="10"/>
  <c r="D4" i="10"/>
  <c r="G3" i="10"/>
  <c r="D3" i="10"/>
  <c r="G2" i="10"/>
  <c r="G79" i="10" s="1"/>
  <c r="D2" i="10"/>
  <c r="D79" i="10" s="1"/>
  <c r="J78" i="8"/>
  <c r="K35" i="8"/>
  <c r="K36" i="8"/>
  <c r="K2" i="8"/>
  <c r="K48" i="8"/>
  <c r="K7" i="8"/>
  <c r="K37" i="8"/>
  <c r="K11" i="8"/>
  <c r="K33" i="8"/>
  <c r="K65" i="8"/>
  <c r="K56" i="8"/>
  <c r="K51" i="8"/>
  <c r="K49" i="8"/>
  <c r="K3" i="8"/>
  <c r="K12" i="8"/>
  <c r="K8" i="8"/>
  <c r="K75" i="8"/>
  <c r="K45" i="8"/>
  <c r="K31" i="8"/>
  <c r="K47" i="8"/>
  <c r="K16" i="8"/>
  <c r="K53" i="8"/>
  <c r="K14" i="8"/>
  <c r="K62" i="8"/>
  <c r="K68" i="8"/>
  <c r="K44" i="8"/>
  <c r="K39" i="8"/>
  <c r="K10" i="8"/>
  <c r="K29" i="8"/>
  <c r="K20" i="8"/>
  <c r="K54" i="8"/>
  <c r="K70" i="8"/>
  <c r="K71" i="8"/>
  <c r="K21" i="8"/>
  <c r="K50" i="8"/>
  <c r="K40" i="8"/>
  <c r="K5" i="8"/>
  <c r="K6" i="8"/>
  <c r="K42" i="8"/>
  <c r="K26" i="8"/>
  <c r="K57" i="8"/>
  <c r="K15" i="8"/>
  <c r="K28" i="8"/>
  <c r="K38" i="8"/>
  <c r="K60" i="8"/>
  <c r="K66" i="8"/>
  <c r="K58" i="8"/>
  <c r="K46" i="8"/>
  <c r="K18" i="8"/>
  <c r="K64" i="8"/>
  <c r="K32" i="8"/>
  <c r="K63" i="8"/>
  <c r="K34" i="8"/>
  <c r="K4" i="8"/>
  <c r="K23" i="8"/>
  <c r="K41" i="8"/>
  <c r="K74" i="8"/>
  <c r="K24" i="8"/>
  <c r="K30" i="8"/>
  <c r="K61" i="8"/>
  <c r="K55" i="8"/>
  <c r="K22" i="8"/>
  <c r="K59" i="8"/>
  <c r="K9" i="8"/>
  <c r="K17" i="8"/>
  <c r="K72" i="8"/>
  <c r="K73" i="8"/>
  <c r="K13" i="8"/>
  <c r="K52" i="8"/>
  <c r="K76" i="8"/>
  <c r="K19" i="8"/>
  <c r="K69" i="8"/>
  <c r="K43" i="8"/>
  <c r="K27" i="8"/>
  <c r="K25" i="8"/>
  <c r="K67" i="8"/>
  <c r="C78" i="8"/>
  <c r="D78" i="8"/>
  <c r="K78" i="8" l="1"/>
  <c r="H25" i="8" l="1"/>
  <c r="H35" i="8"/>
  <c r="H36" i="8"/>
  <c r="H2" i="8"/>
  <c r="H11" i="8"/>
  <c r="H33" i="8"/>
  <c r="H56" i="8"/>
  <c r="H49" i="8"/>
  <c r="H3" i="8"/>
  <c r="H31" i="8"/>
  <c r="H47" i="8"/>
  <c r="H53" i="8"/>
  <c r="H62" i="8"/>
  <c r="H68" i="8"/>
  <c r="H44" i="8"/>
  <c r="H39" i="8"/>
  <c r="H10" i="8"/>
  <c r="H29" i="8"/>
  <c r="H20" i="8"/>
  <c r="H54" i="8"/>
  <c r="H70" i="8"/>
  <c r="H71" i="8"/>
  <c r="H21" i="8"/>
  <c r="H50" i="8"/>
  <c r="H40" i="8"/>
  <c r="H5" i="8"/>
  <c r="H6" i="8"/>
  <c r="H42" i="8"/>
  <c r="H28" i="8"/>
  <c r="H38" i="8"/>
  <c r="H66" i="8"/>
  <c r="H18" i="8"/>
  <c r="H64" i="8"/>
  <c r="H32" i="8"/>
  <c r="H63" i="8"/>
  <c r="H34" i="8"/>
  <c r="H4" i="8"/>
  <c r="H23" i="8"/>
  <c r="H41" i="8"/>
  <c r="H74" i="8"/>
  <c r="H30" i="8"/>
  <c r="H61" i="8"/>
  <c r="H22" i="8"/>
  <c r="H9" i="8"/>
  <c r="H72" i="8"/>
  <c r="H52" i="8"/>
  <c r="H76" i="8"/>
  <c r="H19" i="8"/>
  <c r="H27" i="8"/>
  <c r="E35" i="8"/>
  <c r="E36" i="8"/>
  <c r="E2" i="8"/>
  <c r="E48" i="8"/>
  <c r="E7" i="8"/>
  <c r="E37" i="8"/>
  <c r="E11" i="8"/>
  <c r="E33" i="8"/>
  <c r="E65" i="8"/>
  <c r="E56" i="8"/>
  <c r="E51" i="8"/>
  <c r="E49" i="8"/>
  <c r="E3" i="8"/>
  <c r="E12" i="8"/>
  <c r="E8" i="8"/>
  <c r="E75" i="8"/>
  <c r="E45" i="8"/>
  <c r="E31" i="8"/>
  <c r="E47" i="8"/>
  <c r="E16" i="8"/>
  <c r="E53" i="8"/>
  <c r="E14" i="8"/>
  <c r="E62" i="8"/>
  <c r="E68" i="8"/>
  <c r="E44" i="8"/>
  <c r="E39" i="8"/>
  <c r="E10" i="8"/>
  <c r="E29" i="8"/>
  <c r="E20" i="8"/>
  <c r="E54" i="8"/>
  <c r="E70" i="8"/>
  <c r="E71" i="8"/>
  <c r="E21" i="8"/>
  <c r="E50" i="8"/>
  <c r="E40" i="8"/>
  <c r="E5" i="8"/>
  <c r="E6" i="8"/>
  <c r="E42" i="8"/>
  <c r="E26" i="8"/>
  <c r="E57" i="8"/>
  <c r="E15" i="8"/>
  <c r="E28" i="8"/>
  <c r="E38" i="8"/>
  <c r="E60" i="8"/>
  <c r="E66" i="8"/>
  <c r="E58" i="8"/>
  <c r="E46" i="8"/>
  <c r="E18" i="8"/>
  <c r="E64" i="8"/>
  <c r="E32" i="8"/>
  <c r="E63" i="8"/>
  <c r="E34" i="8"/>
  <c r="E4" i="8"/>
  <c r="E23" i="8"/>
  <c r="E41" i="8"/>
  <c r="E74" i="8"/>
  <c r="E24" i="8"/>
  <c r="E30" i="8"/>
  <c r="E61" i="8"/>
  <c r="E55" i="8"/>
  <c r="E22" i="8"/>
  <c r="E59" i="8"/>
  <c r="E9" i="8"/>
  <c r="E17" i="8"/>
  <c r="E72" i="8"/>
  <c r="E73" i="8"/>
  <c r="E13" i="8"/>
  <c r="E52" i="8"/>
  <c r="E76" i="8"/>
  <c r="E19" i="8"/>
  <c r="E69" i="8"/>
  <c r="E43" i="8"/>
  <c r="E27" i="8"/>
  <c r="E25" i="8"/>
  <c r="E67" i="8"/>
  <c r="E78" i="8" l="1"/>
  <c r="D78" i="1"/>
  <c r="F78" i="1"/>
  <c r="G78" i="1"/>
  <c r="F43" i="8"/>
  <c r="H43" i="8" s="1"/>
  <c r="F69" i="8"/>
  <c r="H69" i="8" s="1"/>
  <c r="F13" i="8"/>
  <c r="H13" i="8" s="1"/>
  <c r="F73" i="8"/>
  <c r="H73" i="8" s="1"/>
  <c r="F17" i="8"/>
  <c r="H17" i="8" s="1"/>
  <c r="F59" i="8"/>
  <c r="H59" i="8" s="1"/>
  <c r="F55" i="8"/>
  <c r="H55" i="8" s="1"/>
  <c r="F24" i="8"/>
  <c r="H24" i="8" s="1"/>
  <c r="F46" i="8"/>
  <c r="H46" i="8" s="1"/>
  <c r="F58" i="8"/>
  <c r="H58" i="8" s="1"/>
  <c r="F60" i="8"/>
  <c r="F15" i="8"/>
  <c r="H15" i="8" s="1"/>
  <c r="F57" i="8"/>
  <c r="H57" i="8" s="1"/>
  <c r="F26" i="8"/>
  <c r="H26" i="8" s="1"/>
  <c r="F14" i="8"/>
  <c r="H14" i="8" s="1"/>
  <c r="F16" i="8"/>
  <c r="H16" i="8" s="1"/>
  <c r="F45" i="8"/>
  <c r="H45" i="8" s="1"/>
  <c r="F75" i="8"/>
  <c r="H75" i="8" s="1"/>
  <c r="F8" i="8"/>
  <c r="H8" i="8" s="1"/>
  <c r="F12" i="8"/>
  <c r="H12" i="8" s="1"/>
  <c r="F51" i="8"/>
  <c r="H51" i="8" s="1"/>
  <c r="F65" i="8"/>
  <c r="H65" i="8" s="1"/>
  <c r="F37" i="8"/>
  <c r="H37" i="8" s="1"/>
  <c r="F7" i="8"/>
  <c r="H7" i="8" s="1"/>
  <c r="F48" i="8"/>
  <c r="H48" i="8" s="1"/>
  <c r="F67" i="8"/>
  <c r="H60" i="8" l="1"/>
  <c r="I78" i="8" s="1"/>
  <c r="G78" i="8"/>
  <c r="H67" i="8"/>
  <c r="H78" i="8" s="1"/>
  <c r="F78" i="8"/>
  <c r="N78" i="1" l="1"/>
  <c r="M78" i="1"/>
  <c r="L78" i="1"/>
  <c r="K78" i="1"/>
  <c r="I78" i="1"/>
  <c r="H78" i="1"/>
</calcChain>
</file>

<file path=xl/sharedStrings.xml><?xml version="1.0" encoding="utf-8"?>
<sst xmlns="http://schemas.openxmlformats.org/spreadsheetml/2006/main" count="1521" uniqueCount="412">
  <si>
    <t>Reg.</t>
  </si>
  <si>
    <t>Est.</t>
  </si>
  <si>
    <t>Affiliate</t>
  </si>
  <si>
    <t>Completed Students</t>
  </si>
  <si>
    <t>Net from 18-19</t>
  </si>
  <si>
    <t>Students Reached</t>
  </si>
  <si>
    <t>Completed Mentors &amp; Team Leads</t>
  </si>
  <si>
    <t>Schools</t>
  </si>
  <si>
    <t>Teams</t>
  </si>
  <si>
    <t>BOD</t>
  </si>
  <si>
    <t>Scholarship Recipients</t>
  </si>
  <si>
    <t>Scholarship Applicants</t>
  </si>
  <si>
    <t xml:space="preserve"> Total Scholarship $</t>
  </si>
  <si>
    <t>Staff FTE</t>
  </si>
  <si>
    <t xml:space="preserve"> </t>
  </si>
  <si>
    <t>C</t>
  </si>
  <si>
    <t>IA Central (Des Moines)</t>
  </si>
  <si>
    <t>IA Eastern</t>
  </si>
  <si>
    <t>IA Northwest</t>
  </si>
  <si>
    <t>IL Chicago</t>
  </si>
  <si>
    <t>IN Indianapolis</t>
  </si>
  <si>
    <t>LA New Orleans</t>
  </si>
  <si>
    <t>MI Southeast (Detroit)</t>
  </si>
  <si>
    <t>MI Western (Grand Rapids)</t>
  </si>
  <si>
    <t>MN Southern (Mankato)</t>
  </si>
  <si>
    <t>MN Twin Cities</t>
  </si>
  <si>
    <t>MO Kansas City</t>
  </si>
  <si>
    <t>MO Springfield (Ozarks)</t>
  </si>
  <si>
    <t>MO St. Louis</t>
  </si>
  <si>
    <t>NE Omaha</t>
  </si>
  <si>
    <t>TX Austin</t>
  </si>
  <si>
    <t>TX Dallas/Fort Worth</t>
  </si>
  <si>
    <t>TX Houston</t>
  </si>
  <si>
    <t>TX San Antonio</t>
  </si>
  <si>
    <t>WI Milwaukee</t>
  </si>
  <si>
    <t>E</t>
  </si>
  <si>
    <t xml:space="preserve">CT Conneticut </t>
  </si>
  <si>
    <t xml:space="preserve">DC </t>
  </si>
  <si>
    <t>DE Delaware</t>
  </si>
  <si>
    <t>MA Boston</t>
  </si>
  <si>
    <t>MD Annapolis</t>
  </si>
  <si>
    <t>MD Baltimore</t>
  </si>
  <si>
    <t>MD Eastern Shore</t>
  </si>
  <si>
    <t>MD Frederick</t>
  </si>
  <si>
    <t>ME (Portland)</t>
  </si>
  <si>
    <t>NH New Hampshire</t>
  </si>
  <si>
    <t>NJ New Jersey</t>
  </si>
  <si>
    <t>NY Buffalo (WNY)</t>
  </si>
  <si>
    <t>NY Greater New York City</t>
  </si>
  <si>
    <t>NY Hudson Valley</t>
  </si>
  <si>
    <t>NY Rochester</t>
  </si>
  <si>
    <t>NY Upstate  (Albany)</t>
  </si>
  <si>
    <t>OH Cincinnati</t>
  </si>
  <si>
    <t>OH Cleveland</t>
  </si>
  <si>
    <t>OH Columbus</t>
  </si>
  <si>
    <t>OH Greater Akron</t>
  </si>
  <si>
    <t xml:space="preserve">PA Central </t>
  </si>
  <si>
    <t>PA Greater Philadelphia</t>
  </si>
  <si>
    <t>PA Western (Pittsburgh)</t>
  </si>
  <si>
    <t>PA Lehigh Valley</t>
  </si>
  <si>
    <t>RI Providence/Northern RI</t>
  </si>
  <si>
    <t>S</t>
  </si>
  <si>
    <t>AL Birmingham</t>
  </si>
  <si>
    <t>FL Broward County</t>
  </si>
  <si>
    <t>FL Central (Orlando)</t>
  </si>
  <si>
    <t>FL Greater Miami</t>
  </si>
  <si>
    <t>FL Northeast (Jacksonville)</t>
  </si>
  <si>
    <t>FL Palm Beach/Martin County</t>
  </si>
  <si>
    <t>FL Polk County</t>
  </si>
  <si>
    <t>FL Sarasota</t>
  </si>
  <si>
    <t>FL Tampa</t>
  </si>
  <si>
    <t>GA Atlanta</t>
  </si>
  <si>
    <t>KY Lexington</t>
  </si>
  <si>
    <t>KY Louisville</t>
  </si>
  <si>
    <t>NC Charlotte</t>
  </si>
  <si>
    <t>NC Raleigh/Durham</t>
  </si>
  <si>
    <t>SC Charleston</t>
  </si>
  <si>
    <t>SC Columbia</t>
  </si>
  <si>
    <t xml:space="preserve">TN Chattanooga </t>
  </si>
  <si>
    <t>TN Knoxville</t>
  </si>
  <si>
    <t>TN Nashville</t>
  </si>
  <si>
    <t>2008?</t>
  </si>
  <si>
    <t>VA Richmond</t>
  </si>
  <si>
    <t>W</t>
  </si>
  <si>
    <t>AZ Phoenix</t>
  </si>
  <si>
    <t>CA Inland Empire</t>
  </si>
  <si>
    <t>CA Los Angeles</t>
  </si>
  <si>
    <t xml:space="preserve">CA S.F. Bay Area </t>
  </si>
  <si>
    <t>CA San Diego</t>
  </si>
  <si>
    <t>CO Denver</t>
  </si>
  <si>
    <t>HI Honolulu</t>
  </si>
  <si>
    <t xml:space="preserve">NV Southern Nevada </t>
  </si>
  <si>
    <t>OR Portland</t>
  </si>
  <si>
    <t>UT Salt Lake City</t>
  </si>
  <si>
    <t>WA Seattle</t>
  </si>
  <si>
    <t>Database</t>
  </si>
  <si>
    <t>Program Report</t>
  </si>
  <si>
    <t>TOTAL for PY 2019-2020</t>
  </si>
  <si>
    <t>Past Program Years</t>
  </si>
  <si>
    <t>18/19</t>
  </si>
  <si>
    <t>17/18</t>
  </si>
  <si>
    <t>16/17</t>
  </si>
  <si>
    <t>15/16</t>
  </si>
  <si>
    <t>14/15</t>
  </si>
  <si>
    <t>Scholarship History</t>
  </si>
  <si>
    <t>19/20</t>
  </si>
  <si>
    <t>Includes $400K CMiC Scholarships</t>
  </si>
  <si>
    <t>Completed Students 18/19</t>
  </si>
  <si>
    <t>Completed Students 19/20</t>
  </si>
  <si>
    <t>Net</t>
  </si>
  <si>
    <t>Students Reached 18/19</t>
  </si>
  <si>
    <t>Students Reached 19/20</t>
  </si>
  <si>
    <t>Completed Mentors &amp; TLs 18-19</t>
  </si>
  <si>
    <t>Completed Mentors &amp; TLs 19-20</t>
  </si>
  <si>
    <t xml:space="preserve"> $ Total Scholarships 18/19</t>
  </si>
  <si>
    <t xml:space="preserve"> $ Total Scholarships 19/20 </t>
  </si>
  <si>
    <t>Net Difference</t>
  </si>
  <si>
    <t>Scholarship Recipients 18/19</t>
  </si>
  <si>
    <t>Scholarship Recipients 19/20</t>
  </si>
  <si>
    <t xml:space="preserve">PR San Juan </t>
  </si>
  <si>
    <t>TOTALS</t>
  </si>
  <si>
    <t xml:space="preserve">REGION </t>
  </si>
  <si>
    <t>AFFILIATE</t>
  </si>
  <si>
    <t>STUDENTS</t>
  </si>
  <si>
    <t>Metro Size Rank</t>
  </si>
  <si>
    <t>Northeast</t>
  </si>
  <si>
    <t>West</t>
  </si>
  <si>
    <t>CA Los Angeles/Orange County</t>
  </si>
  <si>
    <t>Central</t>
  </si>
  <si>
    <t>DC (Greater Washington Metro Area)</t>
  </si>
  <si>
    <t>TX  San Antonio</t>
  </si>
  <si>
    <t>CA SF Bay Area</t>
  </si>
  <si>
    <t>Southeast</t>
  </si>
  <si>
    <t>NC Charlotte Metro</t>
  </si>
  <si>
    <t>NE Greater Omaha</t>
  </si>
  <si>
    <t>CT Connecticut</t>
  </si>
  <si>
    <t>MA Greater Boston</t>
  </si>
  <si>
    <t>NC Raleigh</t>
  </si>
  <si>
    <t>FL Broward County (Ft. Lauderdale)</t>
  </si>
  <si>
    <t>RI Rhode Island</t>
  </si>
  <si>
    <t xml:space="preserve">MN Twin Cities </t>
  </si>
  <si>
    <t>LA (Lousiana) Greater New Orleans</t>
  </si>
  <si>
    <t>FL Tampa Bay</t>
  </si>
  <si>
    <t>HI Hawaii (Honolulu)</t>
  </si>
  <si>
    <t>FL Central  (Osceola/Orange/Seminole)</t>
  </si>
  <si>
    <t>NY Upstate Rochester</t>
  </si>
  <si>
    <t xml:space="preserve">AL Birmingham </t>
  </si>
  <si>
    <t>TN Chattanooga</t>
  </si>
  <si>
    <t>SC Greater Charleston</t>
  </si>
  <si>
    <t xml:space="preserve">FL Polk County </t>
  </si>
  <si>
    <t>OH Greater Akron-Canton</t>
  </si>
  <si>
    <t>NY Upstate Albany</t>
  </si>
  <si>
    <t>UT Utah (Salt Lake City)</t>
  </si>
  <si>
    <t>ME Portland</t>
  </si>
  <si>
    <t>NV Southern Nevada (Las Vegas)</t>
  </si>
  <si>
    <t>FL Palm Beach Martin County</t>
  </si>
  <si>
    <t xml:space="preserve">MI Southeast Michigan (Greater Detroit) </t>
  </si>
  <si>
    <t xml:space="preserve">MD Frederick </t>
  </si>
  <si>
    <t>MI Western Michigan (Grand Rapids)</t>
  </si>
  <si>
    <t xml:space="preserve">FL Greater Miami </t>
  </si>
  <si>
    <t>PA Lehigh Valley</t>
  </si>
  <si>
    <t>IA Northwest (Spencer)</t>
  </si>
  <si>
    <t>MO Ozarks</t>
  </si>
  <si>
    <t>NY Western New York (WNY)</t>
  </si>
  <si>
    <t>PR San Juan (Puerto Rico)</t>
  </si>
  <si>
    <t>IA Eastern (Cedar Rapids/Iowa City)</t>
  </si>
  <si>
    <t>SC Midlands (Columbia)</t>
  </si>
  <si>
    <t>SC Upstate (Greenville)</t>
  </si>
  <si>
    <t>Region</t>
  </si>
  <si>
    <t xml:space="preserve">Student Internsihps? </t>
  </si>
  <si>
    <t>Number</t>
  </si>
  <si>
    <t>Explain</t>
  </si>
  <si>
    <t>Alumni Internships?</t>
  </si>
  <si>
    <t>Yes</t>
  </si>
  <si>
    <r>
      <t xml:space="preserve">We had 36 confirmed except most were </t>
    </r>
    <r>
      <rPr>
        <b/>
        <sz val="11"/>
        <color theme="1"/>
        <rFont val="Calibri"/>
        <family val="2"/>
        <scheme val="minor"/>
      </rPr>
      <t>rescinded due to the coronavirus</t>
    </r>
    <r>
      <rPr>
        <sz val="11"/>
        <color theme="1"/>
        <rFont val="Calibri"/>
        <family val="2"/>
        <scheme val="minor"/>
      </rPr>
      <t xml:space="preserve">-related office closures. </t>
    </r>
  </si>
  <si>
    <t>No</t>
  </si>
  <si>
    <r>
      <t xml:space="preserve">Depends on our major sponsors as they are the ones who provide this to the students.   </t>
    </r>
    <r>
      <rPr>
        <b/>
        <sz val="11"/>
        <color theme="1"/>
        <rFont val="Calibri"/>
        <family val="2"/>
        <scheme val="minor"/>
      </rPr>
      <t>COVID-19 did scale this years program back</t>
    </r>
    <r>
      <rPr>
        <sz val="11"/>
        <color theme="1"/>
        <rFont val="Calibri"/>
        <family val="2"/>
        <scheme val="minor"/>
      </rPr>
      <t xml:space="preserve"> with our two companies this year.</t>
    </r>
  </si>
  <si>
    <t xml:space="preserve">ACE San Antonio partnered with a local engineering firm and local government office to provide an ACE student with an opportunity to have two summer internships.  Based on the success of this student's experience and positive feedback from the entities where she worked, we are taking the initiative to formalize an internship program which will match students with local employers beginning Summer of 2021. </t>
  </si>
  <si>
    <r>
      <t xml:space="preserve">Board member firms are encouraged to hire a paid ACE M hs student intern.  This year participation was </t>
    </r>
    <r>
      <rPr>
        <b/>
        <sz val="11"/>
        <color theme="1"/>
        <rFont val="Calibri"/>
        <family val="2"/>
        <scheme val="minor"/>
      </rPr>
      <t>low due to COVID.</t>
    </r>
  </si>
  <si>
    <t>Greater NYC</t>
  </si>
  <si>
    <r>
      <t xml:space="preserve">Our alumni are creating virtual learning modules for a Bronx high school and for our teams to use this fall.  </t>
    </r>
    <r>
      <rPr>
        <b/>
        <sz val="11"/>
        <color theme="1"/>
        <rFont val="Calibri"/>
        <family val="2"/>
        <scheme val="minor"/>
      </rPr>
      <t>Originally 20 alumni had internships at firms  through our progra</t>
    </r>
    <r>
      <rPr>
        <sz val="11"/>
        <color theme="1"/>
        <rFont val="Calibri"/>
        <family val="2"/>
        <scheme val="minor"/>
      </rPr>
      <t>m</t>
    </r>
  </si>
  <si>
    <r>
      <t xml:space="preserve">We originally had 8 internship slots, but </t>
    </r>
    <r>
      <rPr>
        <b/>
        <sz val="11"/>
        <color theme="1"/>
        <rFont val="Calibri"/>
        <family val="2"/>
        <scheme val="minor"/>
      </rPr>
      <t>all but one cancelled due to COVID</t>
    </r>
    <r>
      <rPr>
        <sz val="11"/>
        <color theme="1"/>
        <rFont val="Calibri"/>
        <family val="2"/>
        <scheme val="minor"/>
      </rPr>
      <t xml:space="preserve">. One employer, SGH, had an intern working remotely this summer. </t>
    </r>
  </si>
  <si>
    <t>FL Dade (Miami)</t>
  </si>
  <si>
    <t>Dependent on Student ability Turner Construction will do interns during the school year but mostly summer months</t>
  </si>
  <si>
    <t>If student is enrolled in post secondary institute for ACE majors Turner Construction will keep them on internship until they Graduate.</t>
  </si>
  <si>
    <t>We are just implementing a program now.  Team leaders will identify promising candidates and encourage them to apply.  A Board member will interview applications and attempt to place them in a positionl</t>
  </si>
  <si>
    <t>We are working with Martin and Martin and Mortenson Construction to provide internship opportunities through their workforce development programs.</t>
  </si>
  <si>
    <t>Las Vegas</t>
  </si>
  <si>
    <t>TOTAL</t>
  </si>
  <si>
    <t>By Region</t>
  </si>
  <si>
    <t>Students</t>
  </si>
  <si>
    <t>Alumni</t>
  </si>
  <si>
    <t>East</t>
  </si>
  <si>
    <t>Total</t>
  </si>
  <si>
    <t>We rely on individual mentors to maintain contact with individual alumni.</t>
  </si>
  <si>
    <t>Our primary means of staying in touch with some alumni is through the scholarship program.</t>
  </si>
  <si>
    <t>We reach out to our alumni with internship and/or job opportunities.</t>
  </si>
  <si>
    <t>We use the alumni tracking feature in the ACE database</t>
  </si>
  <si>
    <t>We have a newsletter and/or website for our alumni.</t>
  </si>
  <si>
    <t>We invite alumni to return as guest mentors or to speak at different events.</t>
  </si>
  <si>
    <t>What other ways does your affiliate stay in touch with alumni? (Please explain)</t>
  </si>
  <si>
    <t>Means of Contact:</t>
  </si>
  <si>
    <t>Mentors</t>
  </si>
  <si>
    <t>Scholarship</t>
  </si>
  <si>
    <t>Internships</t>
  </si>
  <si>
    <t>Newsletter</t>
  </si>
  <si>
    <t>Guest Mentors</t>
  </si>
  <si>
    <t xml:space="preserve">We are piloting programs to offer opportunities to Alumni and have a robust Alumni scholarship program. </t>
  </si>
  <si>
    <t>We have a Board member that chairs our Alumni Relations Committee. We also feature alumni on our website</t>
  </si>
  <si>
    <t>MI Southeast Michigan (Detroit)</t>
  </si>
  <si>
    <t>this is an area we will be focusing on improving</t>
  </si>
  <si>
    <t>social media</t>
  </si>
  <si>
    <t>We are working on ways to better track the students and  assigning mentors to stay in touch with them through  there college career.  This is a area of focus for us as we are working on trying to determine the best method of keeping  in touch.   Also note in your student data base export doesn't export emails of the students correctly with the @ symbol.</t>
  </si>
  <si>
    <t>CT Conneticut</t>
  </si>
  <si>
    <t>Delaware</t>
  </si>
  <si>
    <t>MA Boston/Cambridge</t>
  </si>
  <si>
    <t>We have recently tried to connect with all of our alumni via LinkedIn and invited them to our ACE Baltimore LinkedIn page to stay connected.</t>
  </si>
  <si>
    <t>We try to check in periodically</t>
  </si>
  <si>
    <t>NY Buffalo (Western NY)</t>
  </si>
  <si>
    <t>We host professional development events for our alumni, as well as social gatherings</t>
  </si>
  <si>
    <t>We have an Alumni Outreach committee</t>
  </si>
  <si>
    <t xml:space="preserve">Social media like LinkedIn </t>
  </si>
  <si>
    <t>FL Dade County (Miami)</t>
  </si>
  <si>
    <t>I have had a gentleman over to my office to shadow me several times.  No other formal program.</t>
  </si>
  <si>
    <t xml:space="preserve">We are working to develop a better way to stay in touch with alumni. </t>
  </si>
  <si>
    <t>TN Chattanooga and SE Tennessee</t>
  </si>
  <si>
    <t>We are in our first year and will engage alumni</t>
  </si>
  <si>
    <t>We are a new affiliate and don't yet have any alumni</t>
  </si>
  <si>
    <t>We are in early stages of developing a social media presence to allow alumni to keep in touch with us.</t>
  </si>
  <si>
    <t>We have started loosely to form an Alumni Outreach Committee with Alumni who have returned to our program as Mentors. While it has yet to fully form any legs, it is a start and something that we can build upon.</t>
  </si>
  <si>
    <t>Through social media</t>
  </si>
  <si>
    <t>UT - Utah (Salt Lake City)</t>
  </si>
  <si>
    <t>WA Seattle, Eastside &amp; Tacoma</t>
  </si>
  <si>
    <t>Instagram/Facebook (if alumni follow us)</t>
  </si>
  <si>
    <t>Post-secondary (university, trades, etc.) programs that offer matching scholarship dollars to ACE students:</t>
  </si>
  <si>
    <t>CU Denver - 1 Matching Camps Scholarship - Did not happen this year</t>
  </si>
  <si>
    <t>UF DCP and FAMU</t>
  </si>
  <si>
    <t>University of Louisville Speed School of Engineering</t>
  </si>
  <si>
    <t>LTU - Southfield Michigan</t>
  </si>
  <si>
    <t>Lawrence Technological University</t>
  </si>
  <si>
    <t>University of Nebraska Lincoln; Metropolitan Community College</t>
  </si>
  <si>
    <t>Rochester Institute of Technology</t>
  </si>
  <si>
    <t>Cleveland State, Cuyahoga Community College, Kent State and University of Akron</t>
  </si>
  <si>
    <t>PA Central</t>
  </si>
  <si>
    <t>Pennsylvania College of Technology</t>
  </si>
  <si>
    <t>Is your affiliate utilizing a tiered board structure? This means one or more board bodies in addition to the main board of directors. (Check all that apply)</t>
  </si>
  <si>
    <t>Executive Board</t>
  </si>
  <si>
    <t>Advisory Council</t>
  </si>
  <si>
    <t>Associate/Junior Board </t>
  </si>
  <si>
    <t>Other (please specify)</t>
  </si>
  <si>
    <t>Our Junior Board has one member, we are looking to recruit this year.</t>
  </si>
  <si>
    <t>The executive board serves only to vette items for the entire board and review sensitive items ahead of the board.  the Board of Directors acts on all items for ACE SE MI</t>
  </si>
  <si>
    <t>We have sub-committees to focus our work.</t>
  </si>
  <si>
    <t>Multiple board committees, with mentors sitting on each committee</t>
  </si>
  <si>
    <t>we do have an advisory board but no governance, just industry support</t>
  </si>
  <si>
    <t xml:space="preserve">Each of our four (4) county programs has a committee of advisors. </t>
  </si>
  <si>
    <t>We have four key chairs (roles) for our BOD supported by a larger Board.  We do like the idea of an Executive Board and Associate Board that other affiliates utilize.</t>
  </si>
  <si>
    <t>Sponsorship Committee &amp; Student Development Committee</t>
  </si>
  <si>
    <t>CA S.F. Bay Area</t>
  </si>
  <si>
    <t>We are exploring the use of an Associate or Junior Board</t>
  </si>
  <si>
    <t>Affilaite*</t>
  </si>
  <si>
    <t>For the upcoming program year, over which months will your affiliate deliver the program to students?</t>
  </si>
  <si>
    <t xml:space="preserve">From (month) - </t>
  </si>
  <si>
    <t xml:space="preserve">To (month) - </t>
  </si>
  <si>
    <t>September</t>
  </si>
  <si>
    <t>April</t>
  </si>
  <si>
    <t>October</t>
  </si>
  <si>
    <t>May</t>
  </si>
  <si>
    <t>January</t>
  </si>
  <si>
    <t>February</t>
  </si>
  <si>
    <t>March</t>
  </si>
  <si>
    <t>November</t>
  </si>
  <si>
    <t>June</t>
  </si>
  <si>
    <t>*Affiliates that reported changing their program schedule due to COVID 19</t>
  </si>
  <si>
    <t>Our industry faces a critical shortage of skilled trades/crafts professionals.  How does your affiliate expose and teach students about the skilled trades/crafts, if at all?  (select all that apply)</t>
  </si>
  <si>
    <t>We have a trades event(s) (in addition to regular mentoring session) with hands-on demos by various trade organizations</t>
  </si>
  <si>
    <t>We have at least one team that focuses primarily on the trades</t>
  </si>
  <si>
    <t>We have trades professionals serving as active mentors</t>
  </si>
  <si>
    <t>We have trades professionals come in as guest speakers</t>
  </si>
  <si>
    <t>Our students have an opportunity to build or construct something</t>
  </si>
  <si>
    <t>We do field trips to apprentice facilities</t>
  </si>
  <si>
    <t>A representative from a trades organization or company serves on our board</t>
  </si>
  <si>
    <t>We have a relationship with a local community college that has trades-focused programs</t>
  </si>
  <si>
    <t>We are not actively engaged with the trades/crafts and have no plans to become engaged</t>
  </si>
  <si>
    <t>We are not actively engaged with the trades/crafts but we do plan to become engaged in the next program year</t>
  </si>
  <si>
    <t>Event</t>
  </si>
  <si>
    <t>Team</t>
  </si>
  <si>
    <t>Mentor</t>
  </si>
  <si>
    <t>Guest</t>
  </si>
  <si>
    <t>Build</t>
  </si>
  <si>
    <t>Field Trips</t>
  </si>
  <si>
    <t>CC Relationship</t>
  </si>
  <si>
    <t>Not engaged</t>
  </si>
  <si>
    <t>Plan to engage</t>
  </si>
  <si>
    <t xml:space="preserve">We had a Trades Day plan that was cancelled due to Covid-19. We also have a Design Build Workshop where students get hands on experience building something. </t>
  </si>
  <si>
    <t>We also have a relationship with a trade organization that has an information table at our banquet.</t>
  </si>
  <si>
    <t>some of the items aboved have been planned and scheduled but were interuped by COVID 19</t>
  </si>
  <si>
    <t>We have a strong relationship with TCC in Fort Worth, we want to develop realtionship with CCCC facility in Allen.</t>
  </si>
  <si>
    <t>We work with organizations that focus on trades and share their information with our students</t>
  </si>
  <si>
    <t>AGC-MA and RI reps sit on the Board</t>
  </si>
  <si>
    <t>We participate in at least one school, and hopefully two in the future, that focuses on trades/vocational programs.</t>
  </si>
  <si>
    <t>We had a skilled tradesman as a mentor, but he had to drop out.  I feel that hourly trades people are less able to take time off during school hours.</t>
  </si>
  <si>
    <t>Trades representation is sub-regional and team specific but there is no team that is trades specific.</t>
  </si>
  <si>
    <t>Multiple field trips to active construction sites to show them all the various trades as well as formal disciplines (Civil, Structural, Architecture etc)</t>
  </si>
  <si>
    <t>What can ACE National do to assist your affiliate in the coming year?</t>
  </si>
  <si>
    <t>Does your affiliate have any notable developments or achievements to highlight for the past year?</t>
  </si>
  <si>
    <t>Keeping us aware of COIVD-19 developments</t>
  </si>
  <si>
    <t xml:space="preserve">So much! With things going all virtual this year, all the resources on ACE Virtual will be very helpful! </t>
  </si>
  <si>
    <t>We did our Design Build Workshop mostly virtual this summer and it was fantastic. [Note: I didn't include the DBW Scholarship numbers but we awarded $30,000 in scholarships to DBW participants and an additional $10,000 for their Teaching Assistants who are ACE Alumni. Should I revise my numbers?]</t>
  </si>
  <si>
    <t>If you offer unlimited Zoom for us to conduct our meetings, that would be great.  If there was an avenue for affiliates to share what they are doing virtually, that will assist us in brainstorming with the team leaders.  Any virtual field trips or interactive sessions that can be shared with our schools during our sessions would be helpful as well.</t>
  </si>
  <si>
    <t>Yes, for the first year, we were able to give away a scholarship in memory of our long standing pillar in our committee and ACE, the Ridge Miller Merit Scholarship.    The Ridge Miller Student Leadership Award was established in 2020 by the ACE Mentor Program of  Indiana Board of Directors to celebrate the positive influence that Ridge Miller had on the Architectural,  Construction, and Engineering community. Ridge was a founding board member of both the Nashville,  Tennessee and Indianapolis, Indiana affiliates of the ACE Mentoring Program. Ridge also served as  Treasurer on the ACE Mentor Program’s National Board of Directors.  Scholarship Criteria:  The Ridge Miller Student Leadership Award will be awarded to an ACE student who demonstrates  extraordinary commitment and dedication to the ACE Mentor program during their ACE career.  Consideration for this award will be given to students who present strong leadership skills, make  teammates feel valued and included on the ACE team, mentors others, and creates a positive  environment that encourages participation from all team members.  Awardee Selection:   Each year Team Leaders will have the opportunity to nominate one (1) student from their team  for the Ridge Miller Student Leadership Award.   Ridge Miller Student Leadership Award nominations are due on the same day as scholarship  applications.   Students must submit an ACE scholarship application in order to be eligible for the Ridge Miller  Student Leadership Award.   The Scholarship Committee will interview the Team Leaders concerning their nominee during  the scholarship application review process.   Based on the information obtained during the interview process and from the student’s ACE  scholarship application, the Scholarship Committee will select Ridge Miller Student Leadership  Award recipient.  Award   The Ridge Miller Student Leadership Award winner will receive a scholarship in an amount  determined by the ACE Scholarship Committee.   The following terms of scholarship shall apply:  o A student’s eligibility to receive an ACE scholarship and to receive any and all  disbursements of scholarship monies shall be determined by the ACE Mentor Program  of Indiana in its sole discretion.  o To be eligible to receive an ACE scholarship and to continue receiving scholarship  monies, the student must choose a field of study that is related to Architecture,  Engineering, or Construction, as determined by the ACE Mentor Program of Indiana in  its sole discretion.  o The Ridge Miller Student Leadership Award scholarship will be paid in one installment.  The student must request the disbursement of scholarship funds utilizing the standard  ACE Scholarship Disbursement Request form within two (2) years of the student’s  graduation from high school. Otherwise, the entire scholarship award will be forfeited.  **This year's recipient was a Senior from North Central High School, Shane Gupton.     Shane has always shown both a natural talent and a hard work ethic in his time with ACE. He has been a key voice in the students' design decision-making process and he has always been present at sessions - physically and mentally - despite a very busy schedule that has included classwork, varsity athletics, and part-time jobs.    This year - his third in ACE - Shane really stepped up as one of the finest student leaders that I've seen in my time with the program. Early in the school year, I visited North Central's 'Advanced Manufacturing Technology' course to spread the word about ACE. I was pleased to see that Shane was enrolled in the course and I have no doubt that he's part of the reason we were able to recruit several of their students to our program. Through the course of the year, he served as the leader of that group of students who were tasked with machining and assembling our physical model. He was always incredibly responsive when I had any questions, even if they were via e-mail between sessions. And he did not hesitate to ask me or the mentors questions when he needed additional information for his 'model' team. I am disappointed that they weren't able to see their task through due to COVID but I know that Shane will go on to do great things in his academic and professional careers.</t>
  </si>
  <si>
    <t>the support for virtual programs will be very helpful this coming year</t>
  </si>
  <si>
    <t>Our collaboration with LTU has included use of facilities giving students a taste of campus life and excitement, college credits for engaged participation in the program, discounts for software and use of computer hardware.  The continued support of the Ralph C Wilson Foundation grant program which allows our affiliate to provide transportation to students who would not otherwise be able to participate in the program.  Our board is being expanded to represent the industry, including labor and demographics. We are pleased to see good retention with our students and especially with our mentors.  Alumni are keeping in contact with our mentors and will be engaged to speak to current students.  We are also very proud of the nomination of our lead mentor Jasmine Session for Mentor of the Year honors.  She helps inspire all those she works with due to her dedication to the students and the success of the ACE Mentor program.</t>
  </si>
  <si>
    <t>Virtual curriculum offerings, corporate member partners/relationships</t>
  </si>
  <si>
    <t>Launched in fall 2019, final project included civil, MEP engineering in addition to traditional A-E-C scope.</t>
  </si>
  <si>
    <t>Keep the online curriculum ideas and content coming.</t>
  </si>
  <si>
    <t>We finished, even if it was online</t>
  </si>
  <si>
    <t>Resources, resources, and help with COVID   and tips and tricks to keep students engaged and make use of CERT program virtual.</t>
  </si>
  <si>
    <t>- 2 year in a row Chapter recipient of CMiC scholarship  - Success with our HUB model  - Recruitment of 2 new board members from the Architect field</t>
  </si>
  <si>
    <t>Continued support and guidance.  The last few months have been great seeing what ACE National has put together to prepare for the school year.</t>
  </si>
  <si>
    <t xml:space="preserve">Our CMiC scholarship Winner, Alex Paul.  We are continuing to bring mentors into leadership positions. </t>
  </si>
  <si>
    <t>resources to navigate unprecedented times</t>
  </si>
  <si>
    <t>N/A</t>
  </si>
  <si>
    <t>Fundraising. National member companies do not always know or understand that the dollars they send national do not directly support the affiliates and that challenges our ability to scale our fundraising. Financial planning services offered through national would be ideal; how can we build an endowment behind our program so that we're self-sustaining regardless of the economics our industry faces? Even if it's not a full endowment, if we had partially endowed scholarships or program funds, it'd go a long way toward lightening the annual fundraising load.</t>
  </si>
  <si>
    <t>Our transition to an all virtual environment was truly exceptional. Our online final event had at least 100 unique logins, each of which was likely a family participating for their student. We had the same, if not greater reach, with our final event hosting it on YouTube. Our virtual sessions ran the gamut of experience depending on the team, but the final presentation videos our students created were fantastic representations of their work and made our judges' jobs easy in reviewing the work.</t>
  </si>
  <si>
    <t>Share contact information for ACE Alumni who live and work within 50 mile radius of our  program so that we can reach out and get them involved locally in our program as  Mentors.</t>
  </si>
  <si>
    <t>We have received Outstanding Mentor Award for two years in a row.  We hope that our  recommended mentor will make it three years in a row for 2020-2021 year.  Plano/Frisco also had a CMIC recipient during the 25yr celebration in DC.</t>
  </si>
  <si>
    <t>(write in from PDF form in the Internship section): We are working on an internship program that helps students pair up with companies.  We have no dedicated intern position.  We likely won't next year either.  It will be focused on resume</t>
  </si>
  <si>
    <t xml:space="preserve">We appreciate the resources ACE National provides, especially those materials that mentors can turn to for guidance and ideas regarding mentor sessions. </t>
  </si>
  <si>
    <t xml:space="preserve">I would like to point out ACE San Antonio gave away the most scholarship monies last year in our program's history.  We are very thankful for our sponsors, mentors, and school champions that make the program work.  Last year was a wonderful year in general despite its unique ending. </t>
  </si>
  <si>
    <t>Not sure if it's possible, but time/resources spent on events (invitations, planning, purchasing, name-tags, etc.) is very burdensome for the affiliate.      Access to a national network of school coordinators in public schools.  Getting a 'line-in' to a person who can partner with us (for some schools) is difficult.      Thank you for all you do!</t>
  </si>
  <si>
    <t>We finished out the year with 2 virtual presentations!  Because of the timing of the cancellation of our virtual event, we lost over $4,000 in nonrefundable food.  We donated this to a local food bank.  The Chicago Affiliate so very kindly supported us with a $4,000 donation to cover our loss - thank you Chicago!</t>
  </si>
  <si>
    <t>CT (Hartford, New Haven, New Britain,Bridgeport)</t>
  </si>
  <si>
    <t>Curriculum/activities for virtual program.</t>
  </si>
  <si>
    <t>Support for Virtual programming.   Support for various fundraising beyond the scholarship breakfast.</t>
  </si>
  <si>
    <t>Continue to provide virtual resources to continue ACE during these unique times.</t>
  </si>
  <si>
    <t>Past the $100,000 milestone mark for awarded scholarships.</t>
  </si>
  <si>
    <t>The virtual curricula that you are developing is very helpful.</t>
  </si>
  <si>
    <t xml:space="preserve">We are 90% of the way toward raising our goal of $150,000 virtually this summer. This funding represents the scholarships for the ACE Boston Class of 2021.    We hired our Executive Director this year, with major support from the Cummings Foundation. </t>
  </si>
  <si>
    <t>Help us expand our program and offer ways/suggestions for recruitment of new students.  Continue to help us seek regional and national partners for both mentors and sponsors.</t>
  </si>
  <si>
    <t>We have been extremely grateful for all of the resources ACE National has provided, especially during these unprecedented times. For the first time, we are hoping to engage with students through fall sessions and the move to virtual has challenging enough with also moving up our timeline. We are thankful for the national lessons and webinars that we can use to engage students.    The next big hurdle we are facing is fundraising. We tried the online fundraising at the end of last program year, and are looking at ways to do online auctions as well as switching to annual giving models instead of event sponsorships. If ACE National has any best practices on making that transition, such as verbiage to use to our board and sponsor firms, that would be great! (This may already exist as we have not dug into the fundraising resources in detail - we are focusing on program planning first!)</t>
  </si>
  <si>
    <t xml:space="preserve">While we did not have the year that we hoped, and our accomplishments were not outward facing, we did make great progress internally that we are working to build on. For instance, we have just transitioned a brand new executive committee and financial advisor as well as new board members. Getting our board structure and culture in-line for a growing organization was big for us last year!    Prior to COVID, we were able to hold our first industry fair that was our "pilot" to student pipe-lining opportunities. In the next few years to come we are hoping to roll-out our internship/workforce program that will help students starting in high school all the way through college.  </t>
  </si>
  <si>
    <t xml:space="preserve">Our board is very small, we could use assistance with organization.  </t>
  </si>
  <si>
    <t>As we continue to expand our affiliate's reach with more teams the two issues we run up against is mentor recruitment and fundraising. It would be helpful to utilize National's connections to larger companies with a presence in Maine for assistance in those two areas.</t>
  </si>
  <si>
    <t>Last year the Maine affiliate expanded from one to three teams (sub-regions), reaching triple the amount of students over the previous year. We also formalized our scholarship application processes, more then doubled the amount of scholarships awarded and held our first large scale year end presentations bringing together the three teams, parents and teachers for a night celebrating our students accomplishments and awarding scholarships.</t>
  </si>
  <si>
    <t>ACE National support &amp; guidance is incredible - we are still growing slowly and are currently unclear on how the 2020-2021 programs will look/be addressed</t>
  </si>
  <si>
    <t>Our local scholarship award recipient will be the first member of her family to attend college and one of our young professionals (student) was recognized &amp; awarded a substantial scholarship as part of the Allen D. Berg Memorial CMiC Scholarship program which we could not be prouder of</t>
  </si>
  <si>
    <t>Assist with grant programs for part time staff. Connect other local companies in our region who may be participating in other ACE Affiliates.   We are trying to restart a team in a very underserved area, but are having a hard time securing Team Leaders. Sending us names of connections you might have to organizations in the Hudson Valley for both mentors and  financial support would be greatly appreciated!</t>
  </si>
  <si>
    <t xml:space="preserve">Prior to Covid 19 we had a second program ready to roll out, that had a heavy influence on civil engineering. </t>
  </si>
  <si>
    <t>Alumni outreach training.</t>
  </si>
  <si>
    <t>Continue to help us navigate the complexities of dealing with COVID-19</t>
  </si>
  <si>
    <t>We had a great start to our program year with participation in two schools.  Unfortunately, we lost moment during the COVID cancellations.</t>
  </si>
  <si>
    <t>Help with Alumni engagement  Regional opportunities for ACE students (if travel permits)  More marketing messages and templates that local can utilize</t>
  </si>
  <si>
    <t>- One student won the CMIc National Scholarship  - We passed the $1.0 scholarship award level in May</t>
  </si>
  <si>
    <t>At this time, we're still waiting to see whether schools will be offering in-person classes, full-time remote (online) learning or a hybrid model which is a combination of in-person and online instruction. Thank you for providing the Virtual Tools on the website. These tools will be very helpful to all affiliates this year. So at this time, we know of nothing we need from ACE National to assist us this year. Thank you!</t>
  </si>
  <si>
    <t>None from the past year.</t>
  </si>
  <si>
    <t xml:space="preserve">Virtual sessions.  Help with virtual fundraising.    </t>
  </si>
  <si>
    <t xml:space="preserve">Branched into Canton School District and had students come from a few other districts.    </t>
  </si>
  <si>
    <t>PA Central (Cumberland, Dauphin, Lancaster, York counties)</t>
  </si>
  <si>
    <t xml:space="preserve">Any assistance to aid in the success of an entirely virtual program is appreciated.  </t>
  </si>
  <si>
    <t xml:space="preserve">We had a visually impaired student that successfully completed the program in 2018-2019 until the guidance of Gary Tucker in our Lancaster County chapter.  We received word in the past year that this student is indeed enrolled in a college program in an ACE-related field, and is doing very well.  </t>
  </si>
  <si>
    <t>Continue to share information about what other affiliates are doing to support students virtually and in-person as we all adapt to COVID-19's repercussions.</t>
  </si>
  <si>
    <t xml:space="preserve">Team WRT received 1st Place Runner-Up distinction for the second year in a row for the CiRT competition!    We welcomed two new teams to our affiliate - Delaware County, PA and Cumberland County, NJ.    </t>
  </si>
  <si>
    <t>Continue to provide additional resources for programming and administrative needs.</t>
  </si>
  <si>
    <t>Guidance and best practice recommendations for the administration of virtual programs</t>
  </si>
  <si>
    <t>Notes from Lance:  I think helping us establish relationships with trades related organizations and local unions would be very helpful. Can we ask for a one or two year stipend to pay someone we hire to help us revamp our board and committee structure? The goal would be to increase fund raising efforts and eventually raise enough money to pay an employee ourselves. We would need help from them setting up all the paperwork, contract, tax forms etc for that employee too. I think we need help establishing relationships with local universities, colleges, and trade schools too.</t>
  </si>
  <si>
    <t>Fundraising assistance  Technical assistance for conducting remote meetings  Activities and curriculum online</t>
  </si>
  <si>
    <t>The challenge is the realities of COVID-19 and the lethargy that it created with motivation/ambition with all of our leaders and mentors.  I believe this is the case for how COVID-19 has impacted all parts of our society.</t>
  </si>
  <si>
    <t xml:space="preserve">Share virtual learning tools and updates on other affiliates' successes and challenges during these times.  </t>
  </si>
  <si>
    <t xml:space="preserve">Continuing growing our scholarship giving for our local ACE students!  </t>
  </si>
  <si>
    <t>Continue to guild and support our Executive board. This will translate into expanding and growing ACE Miami Dade</t>
  </si>
  <si>
    <t>Legacy Project which we hope to complete this year. A graduating senior is attending Miami Dade College Honors Architecture program. Thanks to Ebru we now have a close connection</t>
  </si>
  <si>
    <t>Potentially provide on-line resources for distance learning.</t>
  </si>
  <si>
    <t>campaign for more mentors</t>
  </si>
  <si>
    <t>Expand on the ACE Toolbox to include examples of project templates, tools for students such as access to National Standards for project development, and an official system (such as GroupMe) affiliated with ACE to contact students.</t>
  </si>
  <si>
    <t>One of our students was the recipient of the CMiC National Scholarship!</t>
  </si>
  <si>
    <t>- development of online tools/presentations is extremely helpful, thank you!  - running targeted Facebook/Instagram/social ads about ACE would help us with recruiting. We are transitioning a lot of thing to virtual, maybe recruiting could go virtual and it would be an opportunity to pool resources if ACE national could help with some online ads?</t>
  </si>
  <si>
    <t>Continue to provide examples and guidance related to keeping students engaged in a virtual environment.  Working in teams may prove to be difficult.</t>
  </si>
  <si>
    <t>For the upcoming program year one of our lead mentors has transitioned into a full-time teaching role and is taking over the role of teacher in the classroom environment that we've been involved with for the last few years.  Also, we are proud to launch a second in-class program focusing on Engineering.  Our main program covers the entire design process from concept through design and into construction.</t>
  </si>
  <si>
    <t>Please assist with the virtual meetings and tracking of Alumni.</t>
  </si>
  <si>
    <t>5 years ago our Trinity H.S ACE Mentor class designed a roundabout for the City of Kingsley a six class city in Louisville where I reside and it is being constructed as this very time. This roundabout will really be appreciated by our community and thanks to our students at Trinity it is here finally!!</t>
  </si>
  <si>
    <t>I think ACE is doing quite a bit with assisting affiliates with developing the virtual platform with ACE at Home and the new tools section that has some virtual information.  Just continue focusing on this</t>
  </si>
  <si>
    <t xml:space="preserve">We had one of our students win the national ACE Scholarship.  Royce Watson  </t>
  </si>
  <si>
    <t xml:space="preserve">Help us with fundraising.  The HCA scholarship that ACE facilitated has been huge for us.  This will be my 10 year as chairman of the board.  I am not sure that the vice chairman is ready to fully take over.  I have been creating committees and encouraging other board members to share the load.  This vice chairman is in charge of the golf tournament, so a replacement for him will be necessary.  None found yet (but Corona was here).  So growth in leadership and capacity of the board is a need.  We have also started a new program at Wando HS.  This is like the 2nd largest high school in SC.  I feel that although it is not mostly underprivileged, there are a lot of financial resources and good-hearted people there and it would be wise to include the rather large area of Mt. Pleasant.  We need help with a plan to tackle that community with information, marketing, etc. to let them know we are here.  Wando has to handle ACE as a before-school club, so we are not part of the regular school program.  Finally, I must say that Tzu made an exceptionally awesome video for us.  We were not able to utilize it fully during Corona, but will this do so for the Spring semester. </t>
  </si>
  <si>
    <t>We tried to continue ACE through virtual meetings, but after a few weeks of trying, the champions were telling us that nobody could be found.  Even so, we were able to get (4) people to apply for scholarships and awarded (2).  Adding Wando HS was a big achievement.  It is the second largest HS in SC.  We made pretty good money this year.  We made $8,000 without the golf tournament.  We usually have to have a good golf tournament to make $8k, and then we have to pay for the tournament.</t>
  </si>
  <si>
    <t>Just assisting with the transition to virtual ACE. After yesterday’s Southeast Regional meeting We are confident that ACE National will continue to be very proactive.thank you!</t>
  </si>
  <si>
    <t xml:space="preserve">We gave out 4 $4,000 scholarships to some very promising students   We began strategic planning and developed a monthly meeting with team leads to better support mentors.   We sent packets to students encouraging them to sign up as alumni and reached out to students to notify them of the alumni option. </t>
  </si>
  <si>
    <t>ACE regional has been incredibly supportive. As we grow and understand the organization better we will be able to answer this in more detail in the future.</t>
  </si>
  <si>
    <t>This is our first year.</t>
  </si>
  <si>
    <t>Virtual curriculum ideas, and mentor support for how to engage with students virtually in lieu of hands on.</t>
  </si>
  <si>
    <t>Even in COVID, we were able to raise the amount of our scholarships to $3000 each for current students and $2000 each for alumni.</t>
  </si>
  <si>
    <t xml:space="preserve">As a small re-start affiliate we are struggling with the CV-19 situation and are having trouble getting schools to commit (in person or virtually) due to the unknown nature of the coming school year.  I'm not completely sure what ACE National can do to help that but it has us very disconcerted as a new re-start affiliate. </t>
  </si>
  <si>
    <t>Not really - small steps  1) we did recruit a ACE graduate to our board which is a great addition  2) we have stepped up our fund raising efforts which is yielding results</t>
  </si>
  <si>
    <t xml:space="preserve">Continue to   - Approve/provide the active support and presence of our Regional Director, Paulette Dallas  - Connect PHX - ACE to local offices of national partners  </t>
  </si>
  <si>
    <t>For 2019-20 PHX -ACE   - Student Team was a CIRT Awardee  - Doubled scholarship and awards  - Hired Premium Organization to manage affiliate administrative functions/support</t>
  </si>
  <si>
    <t>Converting our program and training our mentors to present it virtually with 2 months preparation is a daunting task.  Any help in curriculum development and presentation would be appreciated.</t>
  </si>
  <si>
    <t>One student receiving a CMiC scholarship, 2 students participating in ACE virtual summer camp.</t>
  </si>
  <si>
    <t>We always struggle to find new mentors for existing teams and new ones that reach out wanting the ACE program.  It would be great to get connected with large companies that are involved at the National level but not at our local level.</t>
  </si>
  <si>
    <t>We held a very successful Build Day in November, hosted by Limbach, where teams built a dog house or play house.  Teams then donated their masterpieces to a charity of their choice.  This will now become an annual event.      We also held several virtual SketchUp lessons in response to the need to go virtual and in an effort to keep ACE students engaged with the program.</t>
  </si>
  <si>
    <t>CA S.F. Bay Area (incl. Oakland, San Jose, Contra Costa)</t>
  </si>
  <si>
    <t xml:space="preserve">helping us continue strategizing how to fundraise this year, particularly given the restrictions on in-person events.  Continue outreach and making connections with national sponsors/mentor firms with a local presence.  </t>
  </si>
  <si>
    <t>One of our students was a CMiC scholarship recipient.  Awarded $39,000 in local scholarships. Three of our students participated in Procore Summer Session.  Five of our students were selected to attend the Fallingwater summer sessions. Made meaningful strides with a compliance task force and mentor tools/curriculum development task force.  Published first affiliate yearbook.</t>
  </si>
  <si>
    <t>1. Help with modern communications to reach students (email is no longer working) - help with Social Media, graphics, texting etc.    2. How to set up/reach out to Alumni    3. How to set up an active internship program with local firms.    4. Strategies on how to better market ACE to attract more students, more donor firms, more mentors. No one really knows what ACE is and how it works.     5. How to better communicate with the schools on how to reach their students to inform that ACE is on their campus.     6. How to communicate with local Universities to offer matching scholarships, or support for ACE students who apply, or get in.</t>
  </si>
  <si>
    <t>That we were still able to raise $100,000 for scholarships during a pandemic!</t>
  </si>
  <si>
    <t>Continue to encourage regional and national AEC companies that donate to ACE at the national level to financially support ACE at the local level.  Colorado has a lot of regional offices but not very many home or corporate level offices.  We often hear that a company financially supports ACE but that they donate nationally not at the local level.    Help us to continue to develop student recruiting strategies.</t>
  </si>
  <si>
    <t xml:space="preserve">We kept the program going virtually when a statewide stay at home order was put in place for Colorado.  </t>
  </si>
  <si>
    <t xml:space="preserve">We use the CIRT competition as the basis for our primary program, so hope that this will be maintained this year. </t>
  </si>
  <si>
    <t>We all stayed healthy!</t>
  </si>
  <si>
    <t xml:space="preserve">Continue to provide ideas and strategies for virtual programs, especially strategies for how to reach students who struggle to secure adequate technology to participate in a virtual program.     Additional diversity, inclusion and equity training for staff, mentors and board members. </t>
  </si>
  <si>
    <t xml:space="preserve">This was the first year we had a team compete in the CIRT competition.     Despite losing around 50% of our students when we went to virtual meetings, we were able to complete the program and hold online final presentations for students able in interested in completing the program.     Following the cancellation of in person meetings, we added online "Office Hours" for students to ask mentors career questions in an informal format.    We awarded a record amount of in scholarship - $92,000.     One of our mentors was recognized as an Outstanding Mentor!     One of our students received a CMiC scholarship!    </t>
  </si>
  <si>
    <t>We are looking forward to more ACE online resources.... new and innovative ways to take the programs virtual</t>
  </si>
  <si>
    <t xml:space="preserve">All 11 of our ACE teams finished the program, despite the challenges of being virtual. We held 5 virtual presentation events and 1 virtual scholarship event. They were all pretty awesome.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</si>
</sst>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11"/>
      <name val="Calibri"/>
      <family val="2"/>
      <scheme val="minor"/>
    </font>
    <font>
      <b/>
      <sz val="12"/>
      <name val="Calibri"/>
      <family val="2"/>
      <scheme val="minor"/>
    </font>
    <font>
      <b/>
      <sz val="11"/>
      <name val="Calibri"/>
      <family val="2"/>
      <scheme val="minor"/>
    </font>
    <font>
      <sz val="11"/>
      <color rgb="FFFF0000"/>
      <name val="Calibri"/>
      <family val="2"/>
      <scheme val="minor"/>
    </font>
    <font>
      <b/>
      <sz val="12"/>
      <color rgb="FFFF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rgb="FF0070C0"/>
      <name val="Calibri"/>
      <family val="2"/>
      <scheme val="minor"/>
    </font>
    <font>
      <sz val="11"/>
      <color rgb="FF0070C0"/>
      <name val="Calibri"/>
      <family val="2"/>
      <scheme val="minor"/>
    </font>
    <font>
      <b/>
      <sz val="11"/>
      <color rgb="FF00B050"/>
      <name val="Calibri"/>
      <family val="2"/>
      <scheme val="minor"/>
    </font>
    <font>
      <sz val="11"/>
      <color rgb="FF00B050"/>
      <name val="Calibri"/>
      <family val="2"/>
      <scheme val="minor"/>
    </font>
    <font>
      <sz val="12"/>
      <color theme="1"/>
      <name val="Calibri"/>
      <family val="2"/>
      <scheme val="minor"/>
    </font>
    <font>
      <sz val="9"/>
      <color theme="1"/>
      <name val="Calibri"/>
      <family val="2"/>
      <scheme val="minor"/>
    </font>
    <font>
      <b/>
      <sz val="14"/>
      <color theme="0"/>
      <name val="Calibri"/>
      <family val="2"/>
      <scheme val="minor"/>
    </font>
    <font>
      <sz val="11"/>
      <color theme="4" tint="0.79998168889431442"/>
      <name val="Calibri"/>
      <family val="2"/>
      <scheme val="minor"/>
    </font>
    <font>
      <sz val="11"/>
      <color theme="8" tint="-0.249977111117893"/>
      <name val="Calibri"/>
      <family val="2"/>
      <scheme val="minor"/>
    </font>
    <font>
      <sz val="11"/>
      <color theme="4"/>
      <name val="Calibri"/>
      <family val="2"/>
      <scheme val="minor"/>
    </font>
    <font>
      <b/>
      <sz val="12"/>
      <color rgb="FF333333"/>
      <name val="Calibri"/>
      <family val="2"/>
      <scheme val="minor"/>
    </font>
    <font>
      <b/>
      <sz val="11"/>
      <color rgb="FF333333"/>
      <name val="Arial"/>
      <family val="2"/>
    </font>
    <font>
      <sz val="11"/>
      <color rgb="FF333333"/>
      <name val="Arial"/>
      <family val="2"/>
    </font>
    <font>
      <sz val="7"/>
      <color rgb="FF333333"/>
      <name val="Arial"/>
      <family val="2"/>
    </font>
    <font>
      <b/>
      <sz val="11"/>
      <color theme="5" tint="-0.249977111117893"/>
      <name val="Calibri"/>
      <family val="2"/>
      <scheme val="minor"/>
    </font>
    <font>
      <sz val="11"/>
      <color theme="5" tint="-0.249977111117893"/>
      <name val="Calibri"/>
      <family val="2"/>
      <scheme val="minor"/>
    </font>
  </fonts>
  <fills count="38">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EAEAE8"/>
      </patternFill>
    </fill>
  </fills>
  <borders count="28">
    <border>
      <left/>
      <right/>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style="thin">
        <color rgb="FFA6A6A6"/>
      </left>
      <right style="thin">
        <color rgb="FFA6A6A6"/>
      </right>
      <top style="thin">
        <color rgb="FFA6A6A6"/>
      </top>
      <bottom style="thin">
        <color rgb="FFA6A6A6"/>
      </bottom>
      <diagonal/>
    </border>
    <border>
      <left/>
      <right/>
      <top style="thin">
        <color rgb="FFA6A6A6"/>
      </top>
      <bottom/>
      <diagonal/>
    </border>
    <border>
      <left/>
      <right/>
      <top/>
      <bottom style="thin">
        <color rgb="FFA6A6A6"/>
      </bottom>
      <diagonal/>
    </border>
    <border>
      <left style="thin">
        <color rgb="FFA6A6A6"/>
      </left>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s>
  <cellStyleXfs count="42">
    <xf numFmtId="0" fontId="0" fillId="0" borderId="0"/>
    <xf numFmtId="0" fontId="11" fillId="0" borderId="0" applyNumberFormat="0" applyFill="0" applyBorder="0" applyAlignment="0" applyProtection="0"/>
    <xf numFmtId="0" fontId="12" fillId="0" borderId="11" applyNumberFormat="0" applyFill="0" applyAlignment="0" applyProtection="0"/>
    <xf numFmtId="0" fontId="13" fillId="0" borderId="12" applyNumberFormat="0" applyFill="0" applyAlignment="0" applyProtection="0"/>
    <xf numFmtId="0" fontId="14" fillId="0" borderId="13"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14" applyNumberFormat="0" applyAlignment="0" applyProtection="0"/>
    <xf numFmtId="0" fontId="19" fillId="9" borderId="15" applyNumberFormat="0" applyAlignment="0" applyProtection="0"/>
    <xf numFmtId="0" fontId="20" fillId="9" borderId="14" applyNumberFormat="0" applyAlignment="0" applyProtection="0"/>
    <xf numFmtId="0" fontId="21" fillId="0" borderId="16" applyNumberFormat="0" applyFill="0" applyAlignment="0" applyProtection="0"/>
    <xf numFmtId="0" fontId="22" fillId="10" borderId="17" applyNumberFormat="0" applyAlignment="0" applyProtection="0"/>
    <xf numFmtId="0" fontId="8" fillId="0" borderId="0" applyNumberFormat="0" applyFill="0" applyBorder="0" applyAlignment="0" applyProtection="0"/>
    <xf numFmtId="0" fontId="10" fillId="11" borderId="18" applyNumberFormat="0" applyFont="0" applyAlignment="0" applyProtection="0"/>
    <xf numFmtId="0" fontId="23" fillId="0" borderId="0" applyNumberFormat="0" applyFill="0" applyBorder="0" applyAlignment="0" applyProtection="0"/>
    <xf numFmtId="0" fontId="1" fillId="0" borderId="19" applyNumberFormat="0" applyFill="0" applyAlignment="0" applyProtection="0"/>
    <xf numFmtId="0" fontId="24"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4"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4"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24"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24"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cellStyleXfs>
  <cellXfs count="142">
    <xf numFmtId="0" fontId="0" fillId="0" borderId="0" xfId="0"/>
    <xf numFmtId="0" fontId="0" fillId="0" borderId="2" xfId="0" applyBorder="1"/>
    <xf numFmtId="0" fontId="0" fillId="0" borderId="3" xfId="0" applyBorder="1"/>
    <xf numFmtId="164" fontId="0" fillId="0" borderId="3" xfId="0" applyNumberFormat="1" applyBorder="1"/>
    <xf numFmtId="2" fontId="0" fillId="0" borderId="3" xfId="0" applyNumberFormat="1" applyBorder="1"/>
    <xf numFmtId="0" fontId="0" fillId="4" borderId="0" xfId="0" applyFill="1"/>
    <xf numFmtId="0" fontId="2" fillId="0" borderId="0" xfId="0" applyFont="1"/>
    <xf numFmtId="0" fontId="2" fillId="4" borderId="0" xfId="0" applyFont="1" applyFill="1"/>
    <xf numFmtId="0" fontId="2" fillId="4" borderId="5" xfId="0" applyFont="1" applyFill="1" applyBorder="1"/>
    <xf numFmtId="164" fontId="2" fillId="4" borderId="5" xfId="0" applyNumberFormat="1" applyFont="1" applyFill="1" applyBorder="1"/>
    <xf numFmtId="2" fontId="2" fillId="4" borderId="5" xfId="0" applyNumberFormat="1" applyFont="1" applyFill="1" applyBorder="1"/>
    <xf numFmtId="0" fontId="0" fillId="0" borderId="7" xfId="0" applyBorder="1"/>
    <xf numFmtId="164" fontId="0" fillId="0" borderId="7" xfId="0" applyNumberFormat="1" applyBorder="1"/>
    <xf numFmtId="164" fontId="0" fillId="0" borderId="3" xfId="0" applyNumberFormat="1" applyBorder="1" applyAlignment="1">
      <alignment horizontal="right"/>
    </xf>
    <xf numFmtId="2" fontId="0" fillId="0" borderId="0" xfId="0" applyNumberFormat="1"/>
    <xf numFmtId="164" fontId="0" fillId="0" borderId="0" xfId="0" applyNumberFormat="1"/>
    <xf numFmtId="0" fontId="1" fillId="0" borderId="8" xfId="0" applyFont="1" applyBorder="1" applyAlignment="1">
      <alignment horizontal="center" wrapText="1"/>
    </xf>
    <xf numFmtId="0" fontId="4" fillId="0" borderId="0" xfId="0" applyFont="1"/>
    <xf numFmtId="0" fontId="1" fillId="0" borderId="0" xfId="0" applyFont="1"/>
    <xf numFmtId="0" fontId="0" fillId="0" borderId="0" xfId="0" applyAlignment="1">
      <alignment horizontal="left"/>
    </xf>
    <xf numFmtId="0" fontId="1" fillId="0" borderId="3" xfId="0" applyFont="1" applyBorder="1"/>
    <xf numFmtId="0" fontId="5" fillId="4" borderId="0" xfId="0" applyFont="1" applyFill="1" applyBorder="1"/>
    <xf numFmtId="0" fontId="6" fillId="4" borderId="0" xfId="0" applyFont="1" applyFill="1" applyBorder="1"/>
    <xf numFmtId="0" fontId="1" fillId="2" borderId="0" xfId="0" applyFont="1" applyFill="1"/>
    <xf numFmtId="0" fontId="7" fillId="2" borderId="3" xfId="0" applyFont="1" applyFill="1" applyBorder="1"/>
    <xf numFmtId="0" fontId="7" fillId="2" borderId="10" xfId="0" applyFont="1" applyFill="1" applyBorder="1" applyAlignment="1">
      <alignment horizontal="center" wrapText="1"/>
    </xf>
    <xf numFmtId="0" fontId="7" fillId="2" borderId="1" xfId="0" applyFont="1" applyFill="1" applyBorder="1" applyAlignment="1">
      <alignment horizontal="center" wrapText="1"/>
    </xf>
    <xf numFmtId="164" fontId="7" fillId="2" borderId="1" xfId="0" applyNumberFormat="1" applyFont="1" applyFill="1" applyBorder="1" applyAlignment="1">
      <alignment horizontal="right" wrapText="1"/>
    </xf>
    <xf numFmtId="2" fontId="7" fillId="2" borderId="1" xfId="0" applyNumberFormat="1" applyFont="1" applyFill="1" applyBorder="1" applyAlignment="1">
      <alignment horizontal="center" wrapText="1"/>
    </xf>
    <xf numFmtId="0" fontId="8" fillId="0" borderId="0" xfId="0" applyFont="1"/>
    <xf numFmtId="0" fontId="8" fillId="0" borderId="3" xfId="0" applyFont="1" applyBorder="1"/>
    <xf numFmtId="0" fontId="8" fillId="4" borderId="0" xfId="0" applyFont="1" applyFill="1"/>
    <xf numFmtId="0" fontId="9" fillId="0" borderId="0" xfId="0" applyFont="1"/>
    <xf numFmtId="0" fontId="9" fillId="0" borderId="3" xfId="0" applyFont="1" applyBorder="1"/>
    <xf numFmtId="0" fontId="6" fillId="0" borderId="3" xfId="0" applyFont="1" applyBorder="1"/>
    <xf numFmtId="164" fontId="6" fillId="0" borderId="3" xfId="0" applyNumberFormat="1" applyFont="1" applyBorder="1"/>
    <xf numFmtId="2" fontId="6" fillId="0" borderId="3" xfId="0" applyNumberFormat="1" applyFont="1" applyBorder="1"/>
    <xf numFmtId="0" fontId="0" fillId="0" borderId="0" xfId="0" applyBorder="1"/>
    <xf numFmtId="0" fontId="0" fillId="0" borderId="0" xfId="0" applyFont="1"/>
    <xf numFmtId="0" fontId="0" fillId="4" borderId="3" xfId="0" applyFont="1" applyFill="1" applyBorder="1" applyAlignment="1">
      <alignment horizontal="center"/>
    </xf>
    <xf numFmtId="0" fontId="0" fillId="0" borderId="9" xfId="0" applyFont="1" applyBorder="1"/>
    <xf numFmtId="0" fontId="0" fillId="3" borderId="3" xfId="0" applyFont="1" applyFill="1" applyBorder="1"/>
    <xf numFmtId="0" fontId="0" fillId="4" borderId="3" xfId="0" applyFont="1" applyFill="1" applyBorder="1" applyAlignment="1">
      <alignment horizontal="center" vertical="center" wrapText="1"/>
    </xf>
    <xf numFmtId="0" fontId="0" fillId="4" borderId="3" xfId="0" applyFont="1" applyFill="1" applyBorder="1"/>
    <xf numFmtId="0" fontId="5" fillId="4" borderId="3" xfId="0" applyFont="1" applyFill="1" applyBorder="1" applyAlignment="1">
      <alignment horizontal="center"/>
    </xf>
    <xf numFmtId="0" fontId="5" fillId="0" borderId="9" xfId="0" applyFont="1" applyBorder="1"/>
    <xf numFmtId="0" fontId="5" fillId="3" borderId="3" xfId="0" applyFont="1" applyFill="1" applyBorder="1"/>
    <xf numFmtId="0" fontId="5" fillId="0" borderId="0" xfId="0" applyFont="1"/>
    <xf numFmtId="0" fontId="5" fillId="0" borderId="3" xfId="0" applyFont="1" applyBorder="1"/>
    <xf numFmtId="0" fontId="7" fillId="2" borderId="1" xfId="0" applyNumberFormat="1" applyFont="1" applyFill="1" applyBorder="1" applyAlignment="1">
      <alignment horizontal="right" wrapText="1"/>
    </xf>
    <xf numFmtId="0" fontId="0" fillId="0" borderId="6" xfId="0" applyBorder="1"/>
    <xf numFmtId="0" fontId="26" fillId="3" borderId="3" xfId="0" applyFont="1" applyFill="1" applyBorder="1"/>
    <xf numFmtId="0" fontId="26" fillId="0" borderId="0" xfId="0" applyFont="1"/>
    <xf numFmtId="0" fontId="28" fillId="3" borderId="3" xfId="0" applyFont="1" applyFill="1" applyBorder="1"/>
    <xf numFmtId="0" fontId="1" fillId="4" borderId="0" xfId="0" applyFont="1" applyFill="1"/>
    <xf numFmtId="0" fontId="25" fillId="3" borderId="3" xfId="0" applyFont="1" applyFill="1" applyBorder="1"/>
    <xf numFmtId="0" fontId="25" fillId="0" borderId="0" xfId="0" applyFont="1"/>
    <xf numFmtId="0" fontId="27" fillId="3" borderId="3" xfId="0" applyFont="1" applyFill="1" applyBorder="1"/>
    <xf numFmtId="0" fontId="0" fillId="0" borderId="3" xfId="0" applyFont="1" applyBorder="1"/>
    <xf numFmtId="164" fontId="0" fillId="0" borderId="3" xfId="0" applyNumberFormat="1" applyFont="1" applyBorder="1" applyAlignment="1">
      <alignment horizontal="right"/>
    </xf>
    <xf numFmtId="0" fontId="29" fillId="0" borderId="3" xfId="0" applyFont="1" applyBorder="1"/>
    <xf numFmtId="164" fontId="1" fillId="0" borderId="3" xfId="0" applyNumberFormat="1" applyFont="1" applyBorder="1" applyAlignment="1">
      <alignment horizontal="right" wrapText="1"/>
    </xf>
    <xf numFmtId="0" fontId="30" fillId="0" borderId="0" xfId="0" applyFont="1"/>
    <xf numFmtId="0" fontId="0" fillId="0" borderId="0" xfId="0" applyFont="1" applyBorder="1"/>
    <xf numFmtId="0" fontId="7" fillId="2" borderId="1" xfId="0" applyFont="1" applyFill="1" applyBorder="1" applyAlignment="1">
      <alignment horizontal="left" wrapText="1"/>
    </xf>
    <xf numFmtId="0" fontId="6" fillId="0" borderId="3" xfId="0" applyFont="1" applyBorder="1" applyAlignment="1">
      <alignment horizontal="left"/>
    </xf>
    <xf numFmtId="0" fontId="2" fillId="4" borderId="5" xfId="0" applyFont="1" applyFill="1" applyBorder="1" applyAlignment="1">
      <alignment horizontal="left"/>
    </xf>
    <xf numFmtId="0" fontId="0" fillId="0" borderId="3" xfId="0" applyBorder="1" applyAlignment="1">
      <alignment horizontal="left"/>
    </xf>
    <xf numFmtId="0" fontId="26" fillId="3" borderId="3" xfId="0" applyFont="1" applyFill="1" applyBorder="1" applyAlignment="1">
      <alignment horizontal="left"/>
    </xf>
    <xf numFmtId="164" fontId="5" fillId="0" borderId="3" xfId="0" applyNumberFormat="1" applyFont="1" applyBorder="1"/>
    <xf numFmtId="0" fontId="7" fillId="2" borderId="20" xfId="0" applyFont="1" applyFill="1" applyBorder="1" applyAlignment="1">
      <alignment horizontal="center" wrapText="1"/>
    </xf>
    <xf numFmtId="0" fontId="7" fillId="2" borderId="0" xfId="0" applyFont="1" applyFill="1" applyBorder="1" applyAlignment="1">
      <alignment horizontal="center" wrapText="1"/>
    </xf>
    <xf numFmtId="0" fontId="2" fillId="4" borderId="0" xfId="0" applyFont="1" applyFill="1" applyBorder="1"/>
    <xf numFmtId="0" fontId="30" fillId="0" borderId="0" xfId="0" applyFont="1" applyBorder="1"/>
    <xf numFmtId="0" fontId="32" fillId="0" borderId="3" xfId="0" applyFont="1" applyFill="1" applyBorder="1"/>
    <xf numFmtId="164" fontId="7" fillId="2" borderId="1" xfId="0" applyNumberFormat="1" applyFont="1" applyFill="1" applyBorder="1" applyAlignment="1">
      <alignment horizontal="center" wrapText="1"/>
    </xf>
    <xf numFmtId="0" fontId="0" fillId="0" borderId="9" xfId="0" applyBorder="1"/>
    <xf numFmtId="164" fontId="33" fillId="0" borderId="3" xfId="0" applyNumberFormat="1" applyFont="1" applyBorder="1"/>
    <xf numFmtId="0" fontId="0" fillId="0" borderId="0" xfId="0"/>
    <xf numFmtId="0" fontId="8" fillId="0" borderId="0" xfId="0" applyFont="1"/>
    <xf numFmtId="0" fontId="0" fillId="0" borderId="0" xfId="0" applyAlignment="1">
      <alignment horizontal="center"/>
    </xf>
    <xf numFmtId="0" fontId="5" fillId="0" borderId="0" xfId="0" applyFont="1" applyAlignment="1">
      <alignment horizontal="center"/>
    </xf>
    <xf numFmtId="0" fontId="28" fillId="0" borderId="0" xfId="0" applyFont="1"/>
    <xf numFmtId="0" fontId="28" fillId="0" borderId="0" xfId="0" applyFont="1" applyAlignment="1">
      <alignment horizontal="center"/>
    </xf>
    <xf numFmtId="0" fontId="8" fillId="0" borderId="0" xfId="0" applyFont="1" applyAlignment="1">
      <alignment horizontal="center"/>
    </xf>
    <xf numFmtId="0" fontId="34" fillId="0" borderId="0" xfId="0" applyFont="1"/>
    <xf numFmtId="0" fontId="34" fillId="0" borderId="0" xfId="0" applyFont="1" applyAlignment="1">
      <alignment horizontal="center"/>
    </xf>
    <xf numFmtId="0" fontId="2" fillId="36" borderId="0" xfId="0" applyFont="1" applyFill="1" applyAlignment="1">
      <alignment wrapText="1"/>
    </xf>
    <xf numFmtId="0" fontId="35" fillId="36" borderId="21" xfId="0" applyFont="1" applyFill="1" applyBorder="1" applyAlignment="1">
      <alignment wrapText="1"/>
    </xf>
    <xf numFmtId="0" fontId="35" fillId="36" borderId="21" xfId="0" applyFont="1" applyFill="1" applyBorder="1" applyAlignment="1">
      <alignment wrapText="1" shrinkToFit="1"/>
    </xf>
    <xf numFmtId="0" fontId="0" fillId="0" borderId="0" xfId="0" applyAlignment="1">
      <alignment wrapText="1"/>
    </xf>
    <xf numFmtId="0" fontId="0" fillId="0" borderId="0" xfId="0" applyAlignment="1">
      <alignment wrapText="1" shrinkToFit="1"/>
    </xf>
    <xf numFmtId="0" fontId="1" fillId="0" borderId="0" xfId="0" applyFont="1" applyAlignment="1">
      <alignment wrapText="1" shrinkToFit="1"/>
    </xf>
    <xf numFmtId="0" fontId="36" fillId="37" borderId="21" xfId="0" applyFont="1" applyFill="1" applyBorder="1"/>
    <xf numFmtId="0" fontId="36" fillId="37" borderId="21" xfId="0" applyFont="1" applyFill="1" applyBorder="1" applyAlignment="1">
      <alignment shrinkToFit="1"/>
    </xf>
    <xf numFmtId="0" fontId="36" fillId="37" borderId="0" xfId="0" applyFont="1" applyFill="1"/>
    <xf numFmtId="0" fontId="36" fillId="37" borderId="0" xfId="0" applyFont="1" applyFill="1" applyAlignment="1">
      <alignment shrinkToFit="1"/>
    </xf>
    <xf numFmtId="0" fontId="36" fillId="37" borderId="22" xfId="0" applyFont="1" applyFill="1" applyBorder="1" applyAlignment="1"/>
    <xf numFmtId="0" fontId="1" fillId="36" borderId="22" xfId="0" applyFont="1" applyFill="1" applyBorder="1" applyAlignment="1">
      <alignment horizontal="right"/>
    </xf>
    <xf numFmtId="0" fontId="37" fillId="37" borderId="21" xfId="0" applyFont="1" applyFill="1" applyBorder="1"/>
    <xf numFmtId="0" fontId="0" fillId="36" borderId="3" xfId="0" applyFill="1" applyBorder="1"/>
    <xf numFmtId="0" fontId="0" fillId="36" borderId="3" xfId="0" applyFill="1" applyBorder="1" applyAlignment="1">
      <alignment horizontal="left"/>
    </xf>
    <xf numFmtId="2" fontId="0" fillId="36" borderId="3" xfId="0" applyNumberFormat="1" applyFill="1" applyBorder="1"/>
    <xf numFmtId="164" fontId="0" fillId="36" borderId="3" xfId="0" applyNumberFormat="1" applyFill="1" applyBorder="1"/>
    <xf numFmtId="0" fontId="5" fillId="0" borderId="3" xfId="0" applyFont="1" applyFill="1" applyBorder="1"/>
    <xf numFmtId="0" fontId="8" fillId="2" borderId="3" xfId="0" applyFont="1" applyFill="1" applyBorder="1"/>
    <xf numFmtId="0" fontId="9" fillId="2" borderId="3" xfId="0" applyFont="1" applyFill="1" applyBorder="1"/>
    <xf numFmtId="0" fontId="38" fillId="2" borderId="0" xfId="0" applyFont="1" applyFill="1" applyAlignment="1">
      <alignment shrinkToFit="1"/>
    </xf>
    <xf numFmtId="0" fontId="37" fillId="37" borderId="21" xfId="0" applyFont="1" applyFill="1" applyBorder="1" applyAlignment="1">
      <alignment wrapText="1"/>
    </xf>
    <xf numFmtId="0" fontId="1" fillId="36" borderId="3" xfId="0" applyFont="1" applyFill="1" applyBorder="1" applyAlignment="1">
      <alignment horizontal="center" wrapText="1"/>
    </xf>
    <xf numFmtId="0" fontId="25" fillId="36" borderId="3" xfId="0" applyFont="1" applyFill="1" applyBorder="1" applyAlignment="1">
      <alignment horizontal="center" wrapText="1"/>
    </xf>
    <xf numFmtId="0" fontId="27" fillId="36" borderId="3" xfId="0" applyFont="1" applyFill="1" applyBorder="1" applyAlignment="1">
      <alignment horizontal="center" wrapText="1"/>
    </xf>
    <xf numFmtId="0" fontId="39" fillId="36" borderId="3" xfId="0" applyFont="1" applyFill="1" applyBorder="1" applyAlignment="1">
      <alignment horizontal="center" wrapText="1"/>
    </xf>
    <xf numFmtId="0" fontId="40" fillId="3" borderId="3" xfId="0" applyFont="1" applyFill="1" applyBorder="1"/>
    <xf numFmtId="0" fontId="40" fillId="0" borderId="0" xfId="0" applyFont="1"/>
    <xf numFmtId="0" fontId="39" fillId="36" borderId="3" xfId="0" applyFont="1" applyFill="1" applyBorder="1" applyAlignment="1">
      <alignment horizontal="center"/>
    </xf>
    <xf numFmtId="0" fontId="39" fillId="3" borderId="3" xfId="0" applyFont="1" applyFill="1" applyBorder="1"/>
    <xf numFmtId="0" fontId="39" fillId="0" borderId="0" xfId="0" applyFont="1"/>
    <xf numFmtId="0" fontId="26" fillId="0" borderId="3" xfId="0" applyFont="1" applyBorder="1"/>
    <xf numFmtId="0" fontId="25" fillId="0" borderId="3" xfId="0" applyFont="1" applyBorder="1"/>
    <xf numFmtId="0" fontId="28" fillId="0" borderId="3" xfId="0" applyFont="1" applyBorder="1"/>
    <xf numFmtId="0" fontId="27" fillId="0" borderId="3" xfId="0" applyFont="1" applyBorder="1"/>
    <xf numFmtId="0" fontId="40" fillId="0" borderId="3" xfId="0" applyFont="1" applyBorder="1"/>
    <xf numFmtId="0" fontId="39" fillId="0" borderId="3" xfId="0" applyFont="1" applyBorder="1"/>
    <xf numFmtId="0" fontId="26" fillId="4" borderId="3" xfId="0" applyFont="1" applyFill="1" applyBorder="1"/>
    <xf numFmtId="0" fontId="25" fillId="4" borderId="3" xfId="0" applyFont="1" applyFill="1" applyBorder="1"/>
    <xf numFmtId="0" fontId="28" fillId="4" borderId="3" xfId="0" applyFont="1" applyFill="1" applyBorder="1"/>
    <xf numFmtId="0" fontId="27" fillId="4" borderId="3" xfId="0" applyFont="1" applyFill="1" applyBorder="1"/>
    <xf numFmtId="0" fontId="40" fillId="4" borderId="3" xfId="0" applyFont="1" applyFill="1" applyBorder="1"/>
    <xf numFmtId="0" fontId="39" fillId="4" borderId="3" xfId="0" applyFont="1" applyFill="1" applyBorder="1"/>
    <xf numFmtId="164" fontId="1" fillId="0" borderId="0" xfId="0" applyNumberFormat="1" applyFont="1"/>
    <xf numFmtId="0" fontId="1" fillId="0" borderId="0" xfId="0" applyFont="1"/>
    <xf numFmtId="0" fontId="3" fillId="2" borderId="4" xfId="0" applyFont="1" applyFill="1" applyBorder="1" applyAlignment="1">
      <alignment horizontal="center"/>
    </xf>
    <xf numFmtId="0" fontId="31" fillId="2" borderId="3" xfId="0" applyFont="1" applyFill="1" applyBorder="1" applyAlignment="1">
      <alignment horizontal="center"/>
    </xf>
    <xf numFmtId="0" fontId="22" fillId="2" borderId="3" xfId="0" applyFont="1" applyFill="1" applyBorder="1" applyAlignment="1">
      <alignment horizontal="center"/>
    </xf>
    <xf numFmtId="0" fontId="0" fillId="2" borderId="5" xfId="0" applyFill="1" applyBorder="1" applyAlignment="1"/>
    <xf numFmtId="0" fontId="2" fillId="36" borderId="23" xfId="0" applyFont="1" applyFill="1" applyBorder="1" applyAlignment="1"/>
    <xf numFmtId="0" fontId="36" fillId="37" borderId="24" xfId="0" applyFont="1" applyFill="1" applyBorder="1" applyAlignment="1"/>
    <xf numFmtId="0" fontId="1" fillId="0" borderId="0" xfId="0" applyFont="1" applyAlignment="1"/>
    <xf numFmtId="0" fontId="36" fillId="37" borderId="25" xfId="0" applyFont="1" applyFill="1" applyBorder="1" applyAlignment="1"/>
    <xf numFmtId="0" fontId="1" fillId="0" borderId="26" xfId="0" applyFont="1" applyBorder="1" applyAlignment="1"/>
    <xf numFmtId="0" fontId="1" fillId="0" borderId="27" xfId="0" applyFont="1" applyBorder="1"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206375</xdr:colOff>
      <xdr:row>5</xdr:row>
      <xdr:rowOff>57150</xdr:rowOff>
    </xdr:from>
    <xdr:to>
      <xdr:col>10</xdr:col>
      <xdr:colOff>276227</xdr:colOff>
      <xdr:row>11</xdr:row>
      <xdr:rowOff>34925</xdr:rowOff>
    </xdr:to>
    <xdr:sp macro="" textlink="">
      <xdr:nvSpPr>
        <xdr:cNvPr id="2" name="TextBox 1">
          <a:extLst>
            <a:ext uri="{FF2B5EF4-FFF2-40B4-BE49-F238E27FC236}">
              <a16:creationId xmlns:a16="http://schemas.microsoft.com/office/drawing/2014/main" id="{17AE5CE8-71F2-4530-84FE-14062D0B2133}"/>
            </a:ext>
          </a:extLst>
        </xdr:cNvPr>
        <xdr:cNvSpPr txBox="1"/>
      </xdr:nvSpPr>
      <xdr:spPr>
        <a:xfrm>
          <a:off x="4654550" y="1152525"/>
          <a:ext cx="3727452" cy="106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70C0"/>
              </a:solidFill>
              <a:effectLst/>
              <a:latin typeface="+mn-lt"/>
              <a:ea typeface="+mn-ea"/>
              <a:cs typeface="+mn-cs"/>
            </a:rPr>
            <a:t>Blue</a:t>
          </a:r>
          <a:r>
            <a:rPr lang="en-US" sz="1100">
              <a:solidFill>
                <a:schemeClr val="dk1"/>
              </a:solidFill>
              <a:effectLst/>
              <a:latin typeface="+mn-lt"/>
              <a:ea typeface="+mn-ea"/>
              <a:cs typeface="+mn-cs"/>
            </a:rPr>
            <a:t> = Affiliate ranking is same as Metro size ranking</a:t>
          </a:r>
        </a:p>
        <a:p>
          <a:r>
            <a:rPr lang="en-US" sz="1100">
              <a:solidFill>
                <a:srgbClr val="00B050"/>
              </a:solidFill>
              <a:effectLst/>
              <a:latin typeface="+mn-lt"/>
              <a:ea typeface="+mn-ea"/>
              <a:cs typeface="+mn-cs"/>
            </a:rPr>
            <a:t>Green</a:t>
          </a:r>
          <a:r>
            <a:rPr lang="en-US" sz="1100">
              <a:solidFill>
                <a:schemeClr val="dk1"/>
              </a:solidFill>
              <a:effectLst/>
              <a:latin typeface="+mn-lt"/>
              <a:ea typeface="+mn-ea"/>
              <a:cs typeface="+mn-cs"/>
            </a:rPr>
            <a:t> = Affiliate ranking is higher than Metro size ranking</a:t>
          </a:r>
        </a:p>
        <a:p>
          <a:r>
            <a:rPr lang="en-US" sz="1100">
              <a:solidFill>
                <a:srgbClr val="FF0000"/>
              </a:solidFill>
              <a:effectLst/>
              <a:latin typeface="+mn-lt"/>
              <a:ea typeface="+mn-ea"/>
              <a:cs typeface="+mn-cs"/>
            </a:rPr>
            <a:t>Red</a:t>
          </a:r>
          <a:r>
            <a:rPr lang="en-US" sz="1100">
              <a:solidFill>
                <a:schemeClr val="dk1"/>
              </a:solidFill>
              <a:effectLst/>
              <a:latin typeface="+mn-lt"/>
              <a:ea typeface="+mn-ea"/>
              <a:cs typeface="+mn-cs"/>
            </a:rPr>
            <a:t> = Affiliate ranking is lower than Metro size ranking</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Black = Affiliate metro ranking is greater than 50 or part of another metro area</a:t>
          </a:r>
        </a:p>
        <a:p>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11B07-6523-4DC6-8C4F-A2B3268ED755}">
  <dimension ref="A1:P95"/>
  <sheetViews>
    <sheetView tabSelected="1" workbookViewId="0">
      <pane ySplit="1" topLeftCell="A56" activePane="bottomLeft" state="frozen"/>
      <selection pane="bottomLeft" activeCell="P59" sqref="P59"/>
    </sheetView>
  </sheetViews>
  <sheetFormatPr defaultRowHeight="14.45"/>
  <cols>
    <col min="1" max="1" width="6.85546875" customWidth="1"/>
    <col min="2" max="2" width="4.85546875" style="21" customWidth="1"/>
    <col min="3" max="3" width="27.42578125" bestFit="1" customWidth="1"/>
    <col min="4" max="4" width="10.5703125" customWidth="1"/>
    <col min="5" max="5" width="5.42578125" style="19" bestFit="1" customWidth="1"/>
    <col min="6" max="6" width="8.85546875" bestFit="1" customWidth="1"/>
    <col min="7" max="7" width="11.5703125" style="37" bestFit="1" customWidth="1"/>
    <col min="8" max="8" width="7.85546875" style="37" bestFit="1" customWidth="1"/>
    <col min="9" max="9" width="6.85546875" bestFit="1" customWidth="1"/>
    <col min="10" max="10" width="5.5703125" bestFit="1" customWidth="1"/>
    <col min="11" max="12" width="10.5703125" bestFit="1" customWidth="1"/>
    <col min="13" max="13" width="19" style="15" customWidth="1"/>
    <col min="14" max="14" width="5.85546875" style="14" customWidth="1"/>
  </cols>
  <sheetData>
    <row r="1" spans="1:16" s="18" customFormat="1" ht="43.5">
      <c r="A1" s="23" t="s">
        <v>0</v>
      </c>
      <c r="B1" s="24" t="s">
        <v>1</v>
      </c>
      <c r="C1" s="25" t="s">
        <v>2</v>
      </c>
      <c r="D1" s="26" t="s">
        <v>3</v>
      </c>
      <c r="E1" s="64" t="s">
        <v>4</v>
      </c>
      <c r="F1" s="26" t="s">
        <v>5</v>
      </c>
      <c r="G1" s="70" t="s">
        <v>6</v>
      </c>
      <c r="H1" s="71" t="s">
        <v>7</v>
      </c>
      <c r="I1" s="25" t="s">
        <v>8</v>
      </c>
      <c r="J1" s="26" t="s">
        <v>9</v>
      </c>
      <c r="K1" s="26" t="s">
        <v>10</v>
      </c>
      <c r="L1" s="26" t="s">
        <v>11</v>
      </c>
      <c r="M1" s="49" t="s">
        <v>12</v>
      </c>
      <c r="N1" s="28" t="s">
        <v>13</v>
      </c>
      <c r="O1" s="131"/>
      <c r="P1" s="131" t="s">
        <v>14</v>
      </c>
    </row>
    <row r="2" spans="1:16">
      <c r="A2" s="38" t="s">
        <v>15</v>
      </c>
      <c r="B2" s="39">
        <v>2005</v>
      </c>
      <c r="C2" s="40" t="s">
        <v>16</v>
      </c>
      <c r="D2" s="41">
        <v>120</v>
      </c>
      <c r="E2" s="68">
        <v>-31</v>
      </c>
      <c r="F2" s="41">
        <v>157</v>
      </c>
      <c r="G2" s="46">
        <v>67</v>
      </c>
      <c r="H2" s="2">
        <v>13</v>
      </c>
      <c r="I2" s="2">
        <v>6</v>
      </c>
      <c r="J2" s="74"/>
      <c r="K2" s="2">
        <v>9</v>
      </c>
      <c r="L2" s="2">
        <v>23</v>
      </c>
      <c r="M2" s="3">
        <v>22000</v>
      </c>
      <c r="N2" s="2"/>
      <c r="O2" s="78"/>
      <c r="P2" s="78"/>
    </row>
    <row r="3" spans="1:16">
      <c r="A3" s="38" t="s">
        <v>15</v>
      </c>
      <c r="B3" s="39">
        <v>2014</v>
      </c>
      <c r="C3" s="40" t="s">
        <v>17</v>
      </c>
      <c r="D3" s="41">
        <v>6</v>
      </c>
      <c r="E3" s="68">
        <v>3</v>
      </c>
      <c r="F3" s="41">
        <v>6</v>
      </c>
      <c r="G3" s="46">
        <v>3</v>
      </c>
      <c r="H3" s="2">
        <v>3</v>
      </c>
      <c r="I3" s="2">
        <v>2</v>
      </c>
      <c r="J3" s="74"/>
      <c r="K3" s="2">
        <v>1</v>
      </c>
      <c r="L3" s="2">
        <v>1</v>
      </c>
      <c r="M3" s="3">
        <v>1500</v>
      </c>
      <c r="N3" s="2"/>
      <c r="O3" s="78"/>
      <c r="P3" s="78"/>
    </row>
    <row r="4" spans="1:16">
      <c r="A4" s="38" t="s">
        <v>15</v>
      </c>
      <c r="B4" s="39">
        <v>2018</v>
      </c>
      <c r="C4" s="40" t="s">
        <v>18</v>
      </c>
      <c r="D4" s="41">
        <v>10</v>
      </c>
      <c r="E4" s="68">
        <v>2</v>
      </c>
      <c r="F4" s="41">
        <v>12</v>
      </c>
      <c r="G4" s="46">
        <v>3</v>
      </c>
      <c r="H4" s="2">
        <v>2</v>
      </c>
      <c r="I4" s="2">
        <v>2</v>
      </c>
      <c r="J4" s="74"/>
      <c r="K4" s="2">
        <v>3</v>
      </c>
      <c r="L4" s="2">
        <v>6</v>
      </c>
      <c r="M4" s="3">
        <v>2250</v>
      </c>
      <c r="N4" s="2"/>
      <c r="O4" s="78"/>
      <c r="P4" s="78"/>
    </row>
    <row r="5" spans="1:16">
      <c r="A5" s="38" t="s">
        <v>15</v>
      </c>
      <c r="B5" s="39">
        <v>2000</v>
      </c>
      <c r="C5" s="40" t="s">
        <v>19</v>
      </c>
      <c r="D5" s="41">
        <v>262</v>
      </c>
      <c r="E5" s="68">
        <v>62</v>
      </c>
      <c r="F5" s="41">
        <v>369</v>
      </c>
      <c r="G5" s="46">
        <v>327</v>
      </c>
      <c r="H5" s="2">
        <v>72</v>
      </c>
      <c r="I5" s="2">
        <v>9</v>
      </c>
      <c r="J5" s="74"/>
      <c r="K5" s="2">
        <v>109</v>
      </c>
      <c r="L5" s="2">
        <v>186</v>
      </c>
      <c r="M5" s="3">
        <v>222500</v>
      </c>
      <c r="N5" s="2">
        <v>1</v>
      </c>
      <c r="O5" s="78"/>
      <c r="P5" s="78"/>
    </row>
    <row r="6" spans="1:16">
      <c r="A6" s="38" t="s">
        <v>15</v>
      </c>
      <c r="B6" s="39">
        <v>2006</v>
      </c>
      <c r="C6" s="40" t="s">
        <v>20</v>
      </c>
      <c r="D6" s="41">
        <v>81</v>
      </c>
      <c r="E6" s="68">
        <v>-4</v>
      </c>
      <c r="F6" s="41">
        <v>121</v>
      </c>
      <c r="G6" s="46">
        <v>48</v>
      </c>
      <c r="H6" s="2">
        <v>8</v>
      </c>
      <c r="I6" s="2">
        <v>6</v>
      </c>
      <c r="J6" s="74"/>
      <c r="K6" s="2">
        <v>19</v>
      </c>
      <c r="L6" s="2">
        <v>29</v>
      </c>
      <c r="M6" s="3">
        <v>53000</v>
      </c>
      <c r="N6" s="2"/>
      <c r="O6" s="78"/>
      <c r="P6" s="78"/>
    </row>
    <row r="7" spans="1:16">
      <c r="A7" s="38" t="s">
        <v>15</v>
      </c>
      <c r="B7" s="39">
        <v>2010</v>
      </c>
      <c r="C7" s="40" t="s">
        <v>21</v>
      </c>
      <c r="D7" s="41">
        <v>64</v>
      </c>
      <c r="E7" s="68">
        <v>30</v>
      </c>
      <c r="F7" s="41">
        <v>91</v>
      </c>
      <c r="G7" s="46">
        <v>35</v>
      </c>
      <c r="H7" s="2">
        <v>4</v>
      </c>
      <c r="I7" s="2">
        <v>4</v>
      </c>
      <c r="J7" s="74"/>
      <c r="K7" s="2">
        <v>3</v>
      </c>
      <c r="L7" s="2">
        <v>4</v>
      </c>
      <c r="M7" s="3">
        <v>1500</v>
      </c>
      <c r="N7" s="2"/>
      <c r="O7" s="78"/>
      <c r="P7" s="78"/>
    </row>
    <row r="8" spans="1:16">
      <c r="A8" s="38" t="s">
        <v>15</v>
      </c>
      <c r="B8" s="39">
        <v>2007</v>
      </c>
      <c r="C8" s="40" t="s">
        <v>22</v>
      </c>
      <c r="D8" s="41">
        <v>26</v>
      </c>
      <c r="E8" s="68">
        <v>2</v>
      </c>
      <c r="F8" s="41">
        <v>38</v>
      </c>
      <c r="G8" s="46">
        <v>28</v>
      </c>
      <c r="H8" s="2">
        <v>8</v>
      </c>
      <c r="I8" s="2">
        <v>6</v>
      </c>
      <c r="J8" s="74"/>
      <c r="K8" s="2">
        <v>2</v>
      </c>
      <c r="L8" s="2">
        <v>2</v>
      </c>
      <c r="M8" s="3">
        <v>7000</v>
      </c>
      <c r="N8" s="2">
        <v>0.1</v>
      </c>
      <c r="O8" s="78" t="s">
        <v>14</v>
      </c>
      <c r="P8" s="78"/>
    </row>
    <row r="9" spans="1:16" s="47" customFormat="1">
      <c r="A9" s="47" t="s">
        <v>15</v>
      </c>
      <c r="B9" s="44">
        <v>2019</v>
      </c>
      <c r="C9" s="45" t="s">
        <v>23</v>
      </c>
      <c r="D9" s="46">
        <v>22</v>
      </c>
      <c r="E9" s="68">
        <v>22</v>
      </c>
      <c r="F9" s="46">
        <v>29</v>
      </c>
      <c r="G9" s="46">
        <v>21</v>
      </c>
      <c r="H9" s="48">
        <v>11</v>
      </c>
      <c r="I9" s="48">
        <v>1</v>
      </c>
      <c r="J9" s="74"/>
      <c r="K9" s="48">
        <v>3</v>
      </c>
      <c r="L9" s="48">
        <v>22</v>
      </c>
      <c r="M9" s="69">
        <v>6500</v>
      </c>
      <c r="N9" s="48"/>
      <c r="O9" s="78"/>
      <c r="P9" s="78"/>
    </row>
    <row r="10" spans="1:16">
      <c r="A10" s="38" t="s">
        <v>15</v>
      </c>
      <c r="B10" s="39">
        <v>2018</v>
      </c>
      <c r="C10" s="40" t="s">
        <v>24</v>
      </c>
      <c r="D10" s="41">
        <v>13</v>
      </c>
      <c r="E10" s="68">
        <v>4</v>
      </c>
      <c r="F10" s="41">
        <v>13</v>
      </c>
      <c r="G10" s="46">
        <v>11</v>
      </c>
      <c r="H10" s="2">
        <v>6</v>
      </c>
      <c r="I10" s="2">
        <v>1</v>
      </c>
      <c r="J10" s="74"/>
      <c r="K10" s="2">
        <v>1</v>
      </c>
      <c r="L10" s="2">
        <v>2</v>
      </c>
      <c r="M10" s="3">
        <v>1000</v>
      </c>
      <c r="N10" s="2"/>
      <c r="O10" s="78"/>
      <c r="P10" s="78"/>
    </row>
    <row r="11" spans="1:16">
      <c r="A11" s="38" t="s">
        <v>15</v>
      </c>
      <c r="B11" s="39">
        <v>2010</v>
      </c>
      <c r="C11" s="40" t="s">
        <v>25</v>
      </c>
      <c r="D11" s="41">
        <v>67</v>
      </c>
      <c r="E11" s="68">
        <v>-29</v>
      </c>
      <c r="F11" s="41">
        <v>106</v>
      </c>
      <c r="G11" s="46">
        <v>59</v>
      </c>
      <c r="H11" s="2">
        <v>14</v>
      </c>
      <c r="I11" s="2">
        <v>7</v>
      </c>
      <c r="J11" s="74"/>
      <c r="K11" s="2">
        <v>9</v>
      </c>
      <c r="L11" s="2">
        <v>32</v>
      </c>
      <c r="M11" s="3">
        <v>17500</v>
      </c>
      <c r="N11" s="2"/>
      <c r="O11" s="78"/>
      <c r="P11" s="78"/>
    </row>
    <row r="12" spans="1:16">
      <c r="A12" s="38" t="s">
        <v>15</v>
      </c>
      <c r="B12" s="39">
        <v>2006</v>
      </c>
      <c r="C12" s="40" t="s">
        <v>26</v>
      </c>
      <c r="D12" s="41">
        <v>36</v>
      </c>
      <c r="E12" s="68">
        <v>-14</v>
      </c>
      <c r="F12" s="41">
        <v>39</v>
      </c>
      <c r="G12" s="46">
        <v>29</v>
      </c>
      <c r="H12" s="2">
        <v>4</v>
      </c>
      <c r="I12" s="2">
        <v>4</v>
      </c>
      <c r="J12" s="74"/>
      <c r="K12" s="2">
        <v>3</v>
      </c>
      <c r="L12" s="2">
        <v>5</v>
      </c>
      <c r="M12" s="3">
        <v>4000</v>
      </c>
      <c r="N12" s="2"/>
      <c r="O12" s="78"/>
      <c r="P12" s="78"/>
    </row>
    <row r="13" spans="1:16">
      <c r="A13" s="38" t="s">
        <v>15</v>
      </c>
      <c r="B13" s="42">
        <v>2017</v>
      </c>
      <c r="C13" s="40" t="s">
        <v>27</v>
      </c>
      <c r="D13" s="41">
        <v>10</v>
      </c>
      <c r="E13" s="68">
        <v>-5</v>
      </c>
      <c r="F13" s="41">
        <v>16</v>
      </c>
      <c r="G13" s="46">
        <v>7</v>
      </c>
      <c r="H13" s="2">
        <v>4</v>
      </c>
      <c r="I13" s="2">
        <v>5</v>
      </c>
      <c r="J13" s="74"/>
      <c r="K13" s="2">
        <v>1</v>
      </c>
      <c r="L13" s="2">
        <v>0</v>
      </c>
      <c r="M13" s="3">
        <v>500</v>
      </c>
      <c r="N13" s="2"/>
      <c r="O13" s="78"/>
      <c r="P13" s="78"/>
    </row>
    <row r="14" spans="1:16">
      <c r="A14" s="38" t="s">
        <v>15</v>
      </c>
      <c r="B14" s="42">
        <v>2015</v>
      </c>
      <c r="C14" s="40" t="s">
        <v>28</v>
      </c>
      <c r="D14" s="41">
        <v>21</v>
      </c>
      <c r="E14" s="68">
        <v>-4</v>
      </c>
      <c r="F14" s="41">
        <v>21</v>
      </c>
      <c r="G14" s="46">
        <v>30</v>
      </c>
      <c r="H14" s="2">
        <v>3</v>
      </c>
      <c r="I14" s="2">
        <v>3</v>
      </c>
      <c r="J14" s="74"/>
      <c r="K14" s="2">
        <v>0</v>
      </c>
      <c r="L14" s="2">
        <v>0</v>
      </c>
      <c r="M14" s="3">
        <v>0</v>
      </c>
      <c r="N14" s="2"/>
      <c r="O14" s="78"/>
      <c r="P14" s="78"/>
    </row>
    <row r="15" spans="1:16">
      <c r="A15" s="38" t="s">
        <v>15</v>
      </c>
      <c r="B15" s="42">
        <v>2015</v>
      </c>
      <c r="C15" s="40" t="s">
        <v>29</v>
      </c>
      <c r="D15" s="41">
        <v>137</v>
      </c>
      <c r="E15" s="68">
        <v>57</v>
      </c>
      <c r="F15" s="41">
        <v>138</v>
      </c>
      <c r="G15" s="46">
        <v>57</v>
      </c>
      <c r="H15" s="2">
        <v>9</v>
      </c>
      <c r="I15" s="2">
        <v>24</v>
      </c>
      <c r="J15" s="74"/>
      <c r="K15" s="2">
        <v>16</v>
      </c>
      <c r="L15" s="2">
        <v>31</v>
      </c>
      <c r="M15" s="3">
        <v>37000</v>
      </c>
      <c r="N15" s="2">
        <v>0.5</v>
      </c>
      <c r="O15" s="78"/>
      <c r="P15" s="78"/>
    </row>
    <row r="16" spans="1:16">
      <c r="A16" s="38" t="s">
        <v>15</v>
      </c>
      <c r="B16" s="42">
        <v>2014</v>
      </c>
      <c r="C16" s="40" t="s">
        <v>30</v>
      </c>
      <c r="D16" s="41">
        <v>109</v>
      </c>
      <c r="E16" s="68">
        <v>21</v>
      </c>
      <c r="F16" s="41">
        <v>128</v>
      </c>
      <c r="G16" s="46">
        <v>42</v>
      </c>
      <c r="H16" s="2">
        <v>30</v>
      </c>
      <c r="I16" s="2">
        <v>12</v>
      </c>
      <c r="J16" s="74"/>
      <c r="K16" s="2">
        <v>11</v>
      </c>
      <c r="L16" s="2">
        <v>21</v>
      </c>
      <c r="M16" s="3">
        <v>24500</v>
      </c>
      <c r="N16" s="2"/>
      <c r="O16" s="78"/>
      <c r="P16" s="78"/>
    </row>
    <row r="17" spans="1:14">
      <c r="A17" s="38" t="s">
        <v>15</v>
      </c>
      <c r="B17" s="39">
        <v>2004</v>
      </c>
      <c r="C17" s="40" t="s">
        <v>31</v>
      </c>
      <c r="D17" s="41">
        <v>264</v>
      </c>
      <c r="E17" s="68">
        <v>25</v>
      </c>
      <c r="F17" s="41">
        <v>294</v>
      </c>
      <c r="G17" s="46">
        <v>149</v>
      </c>
      <c r="H17" s="2">
        <v>63</v>
      </c>
      <c r="I17" s="2">
        <v>33</v>
      </c>
      <c r="J17" s="74"/>
      <c r="K17" s="2">
        <v>15</v>
      </c>
      <c r="L17" s="2">
        <v>55</v>
      </c>
      <c r="M17" s="3">
        <v>100000</v>
      </c>
      <c r="N17" s="2">
        <v>0.25</v>
      </c>
    </row>
    <row r="18" spans="1:14">
      <c r="A18" s="38" t="s">
        <v>15</v>
      </c>
      <c r="B18" s="39">
        <v>2008</v>
      </c>
      <c r="C18" s="40" t="s">
        <v>32</v>
      </c>
      <c r="D18" s="41">
        <v>160</v>
      </c>
      <c r="E18" s="68">
        <v>-68</v>
      </c>
      <c r="F18" s="41">
        <v>300</v>
      </c>
      <c r="G18" s="46">
        <v>76</v>
      </c>
      <c r="H18" s="2">
        <v>50</v>
      </c>
      <c r="I18" s="2">
        <v>24</v>
      </c>
      <c r="J18" s="74"/>
      <c r="K18" s="2">
        <v>10</v>
      </c>
      <c r="L18" s="2">
        <v>11</v>
      </c>
      <c r="M18" s="3">
        <v>29500</v>
      </c>
      <c r="N18" s="2">
        <v>0.25</v>
      </c>
    </row>
    <row r="19" spans="1:14">
      <c r="A19" s="38" t="s">
        <v>15</v>
      </c>
      <c r="B19" s="39">
        <v>2006</v>
      </c>
      <c r="C19" s="40" t="s">
        <v>33</v>
      </c>
      <c r="D19" s="41">
        <v>206</v>
      </c>
      <c r="E19" s="68">
        <v>-2</v>
      </c>
      <c r="F19" s="41">
        <v>290</v>
      </c>
      <c r="G19" s="46">
        <v>98</v>
      </c>
      <c r="H19" s="2">
        <v>13</v>
      </c>
      <c r="I19" s="2">
        <v>13</v>
      </c>
      <c r="J19" s="74"/>
      <c r="K19" s="2">
        <v>19</v>
      </c>
      <c r="L19" s="2">
        <v>19</v>
      </c>
      <c r="M19" s="3">
        <v>51000</v>
      </c>
      <c r="N19" s="2"/>
    </row>
    <row r="20" spans="1:14">
      <c r="A20" s="38" t="s">
        <v>15</v>
      </c>
      <c r="B20" s="42">
        <v>2017</v>
      </c>
      <c r="C20" s="40" t="s">
        <v>34</v>
      </c>
      <c r="D20" s="41">
        <v>41</v>
      </c>
      <c r="E20" s="68">
        <v>5</v>
      </c>
      <c r="F20" s="41">
        <v>76</v>
      </c>
      <c r="G20" s="46">
        <v>31</v>
      </c>
      <c r="H20" s="2">
        <v>6</v>
      </c>
      <c r="I20" s="2">
        <v>2</v>
      </c>
      <c r="J20" s="74"/>
      <c r="K20" s="2">
        <v>2</v>
      </c>
      <c r="L20" s="2">
        <v>5</v>
      </c>
      <c r="M20" s="3">
        <v>10000</v>
      </c>
      <c r="N20" s="2"/>
    </row>
    <row r="21" spans="1:14">
      <c r="A21" s="47" t="s">
        <v>35</v>
      </c>
      <c r="B21" s="44">
        <v>1998</v>
      </c>
      <c r="C21" s="45" t="s">
        <v>36</v>
      </c>
      <c r="D21" s="46">
        <v>99</v>
      </c>
      <c r="E21" s="68">
        <v>-4</v>
      </c>
      <c r="F21" s="46">
        <v>114</v>
      </c>
      <c r="G21" s="46">
        <v>69</v>
      </c>
      <c r="H21" s="2">
        <v>46</v>
      </c>
      <c r="I21" s="2">
        <v>8</v>
      </c>
      <c r="J21" s="74"/>
      <c r="K21" s="2">
        <v>7</v>
      </c>
      <c r="L21" s="2">
        <v>7</v>
      </c>
      <c r="M21" s="3">
        <v>13000</v>
      </c>
      <c r="N21" s="2"/>
    </row>
    <row r="22" spans="1:14">
      <c r="A22" s="47" t="s">
        <v>35</v>
      </c>
      <c r="B22" s="44">
        <v>2000</v>
      </c>
      <c r="C22" s="45" t="s">
        <v>37</v>
      </c>
      <c r="D22" s="46">
        <v>228</v>
      </c>
      <c r="E22" s="68">
        <v>15</v>
      </c>
      <c r="F22" s="46">
        <v>276</v>
      </c>
      <c r="G22" s="46">
        <v>103</v>
      </c>
      <c r="H22" s="2">
        <v>16</v>
      </c>
      <c r="I22" s="2">
        <v>16</v>
      </c>
      <c r="J22" s="74"/>
      <c r="K22" s="2">
        <v>15</v>
      </c>
      <c r="L22" s="2">
        <v>42</v>
      </c>
      <c r="M22" s="3">
        <v>45000</v>
      </c>
      <c r="N22" s="2">
        <v>0.5</v>
      </c>
    </row>
    <row r="23" spans="1:14">
      <c r="A23" s="47" t="s">
        <v>35</v>
      </c>
      <c r="B23" s="44">
        <v>2010</v>
      </c>
      <c r="C23" s="45" t="s">
        <v>38</v>
      </c>
      <c r="D23" s="46">
        <v>78</v>
      </c>
      <c r="E23" s="68">
        <v>-7</v>
      </c>
      <c r="F23" s="46">
        <v>78</v>
      </c>
      <c r="G23" s="46">
        <v>17</v>
      </c>
      <c r="H23" s="2">
        <v>3</v>
      </c>
      <c r="I23" s="2">
        <v>11</v>
      </c>
      <c r="J23" s="74"/>
      <c r="K23" s="2">
        <v>48</v>
      </c>
      <c r="L23" s="2">
        <v>48</v>
      </c>
      <c r="M23" s="3">
        <v>17250</v>
      </c>
      <c r="N23" s="2"/>
    </row>
    <row r="24" spans="1:14">
      <c r="A24" s="47" t="s">
        <v>35</v>
      </c>
      <c r="B24" s="44">
        <v>2007</v>
      </c>
      <c r="C24" s="45" t="s">
        <v>39</v>
      </c>
      <c r="D24" s="46">
        <v>97</v>
      </c>
      <c r="E24" s="68">
        <v>18</v>
      </c>
      <c r="F24" s="46">
        <v>196</v>
      </c>
      <c r="G24" s="46">
        <v>68</v>
      </c>
      <c r="H24" s="2">
        <v>39</v>
      </c>
      <c r="I24" s="2">
        <v>5</v>
      </c>
      <c r="J24" s="74"/>
      <c r="K24" s="2">
        <v>31</v>
      </c>
      <c r="L24" s="2">
        <v>31</v>
      </c>
      <c r="M24" s="3">
        <v>152000</v>
      </c>
      <c r="N24" s="2">
        <v>0.62</v>
      </c>
    </row>
    <row r="25" spans="1:14">
      <c r="A25" s="47" t="s">
        <v>35</v>
      </c>
      <c r="B25" s="44">
        <v>2010</v>
      </c>
      <c r="C25" s="45" t="s">
        <v>40</v>
      </c>
      <c r="D25" s="46">
        <v>15</v>
      </c>
      <c r="E25" s="68">
        <v>-21</v>
      </c>
      <c r="F25" s="46">
        <v>19</v>
      </c>
      <c r="G25" s="46">
        <v>8</v>
      </c>
      <c r="H25" s="2">
        <v>3</v>
      </c>
      <c r="I25" s="2">
        <v>3</v>
      </c>
      <c r="J25" s="74"/>
      <c r="K25" s="2">
        <v>5</v>
      </c>
      <c r="L25" s="2">
        <v>8</v>
      </c>
      <c r="M25" s="3">
        <v>7000</v>
      </c>
      <c r="N25" s="2">
        <v>0.5</v>
      </c>
    </row>
    <row r="26" spans="1:14">
      <c r="A26" s="47" t="s">
        <v>35</v>
      </c>
      <c r="B26" s="44">
        <v>2002</v>
      </c>
      <c r="C26" s="45" t="s">
        <v>41</v>
      </c>
      <c r="D26" s="46">
        <v>92</v>
      </c>
      <c r="E26" s="68">
        <v>-33</v>
      </c>
      <c r="F26" s="46">
        <v>98</v>
      </c>
      <c r="G26" s="46">
        <v>74</v>
      </c>
      <c r="H26" s="2">
        <v>15</v>
      </c>
      <c r="I26" s="2">
        <v>14</v>
      </c>
      <c r="J26" s="74"/>
      <c r="K26" s="2">
        <v>0</v>
      </c>
      <c r="L26" s="2">
        <v>0</v>
      </c>
      <c r="M26" s="3">
        <v>0</v>
      </c>
      <c r="N26" s="2">
        <v>1</v>
      </c>
    </row>
    <row r="27" spans="1:14">
      <c r="A27" s="47" t="s">
        <v>35</v>
      </c>
      <c r="B27" s="44">
        <v>2005</v>
      </c>
      <c r="C27" s="45" t="s">
        <v>42</v>
      </c>
      <c r="D27" s="46">
        <v>39</v>
      </c>
      <c r="E27" s="68">
        <v>-2</v>
      </c>
      <c r="F27" s="46">
        <v>53</v>
      </c>
      <c r="G27" s="46">
        <v>20</v>
      </c>
      <c r="H27" s="2">
        <v>4</v>
      </c>
      <c r="I27" s="2">
        <v>4</v>
      </c>
      <c r="J27" s="74"/>
      <c r="K27" s="2">
        <v>34</v>
      </c>
      <c r="L27" s="2">
        <v>34</v>
      </c>
      <c r="M27" s="3">
        <v>24100</v>
      </c>
      <c r="N27" s="2"/>
    </row>
    <row r="28" spans="1:14">
      <c r="A28" s="47" t="s">
        <v>35</v>
      </c>
      <c r="B28" s="44">
        <v>2005</v>
      </c>
      <c r="C28" s="45" t="s">
        <v>43</v>
      </c>
      <c r="D28" s="46">
        <v>23</v>
      </c>
      <c r="E28" s="68">
        <v>0</v>
      </c>
      <c r="F28" s="46">
        <v>24</v>
      </c>
      <c r="G28" s="46">
        <v>5</v>
      </c>
      <c r="H28" s="2">
        <v>12</v>
      </c>
      <c r="I28" s="2">
        <v>4</v>
      </c>
      <c r="J28" s="74"/>
      <c r="K28" s="2">
        <v>4</v>
      </c>
      <c r="L28" s="2">
        <v>6</v>
      </c>
      <c r="M28" s="3">
        <v>6000</v>
      </c>
      <c r="N28" s="2"/>
    </row>
    <row r="29" spans="1:14">
      <c r="A29" s="47" t="s">
        <v>35</v>
      </c>
      <c r="B29" s="44">
        <v>2008</v>
      </c>
      <c r="C29" s="45" t="s">
        <v>44</v>
      </c>
      <c r="D29" s="46">
        <v>30</v>
      </c>
      <c r="E29" s="68">
        <v>23</v>
      </c>
      <c r="F29" s="46">
        <v>61</v>
      </c>
      <c r="G29" s="46">
        <v>23</v>
      </c>
      <c r="H29" s="2">
        <v>6</v>
      </c>
      <c r="I29" s="2">
        <v>3</v>
      </c>
      <c r="J29" s="74"/>
      <c r="K29" s="2">
        <v>5</v>
      </c>
      <c r="L29" s="2">
        <v>21</v>
      </c>
      <c r="M29" s="3">
        <v>6000</v>
      </c>
      <c r="N29" s="2"/>
    </row>
    <row r="30" spans="1:14">
      <c r="A30" s="47" t="s">
        <v>35</v>
      </c>
      <c r="B30" s="44">
        <v>2018</v>
      </c>
      <c r="C30" s="45" t="s">
        <v>45</v>
      </c>
      <c r="D30" s="46">
        <v>20</v>
      </c>
      <c r="E30" s="68">
        <v>5</v>
      </c>
      <c r="F30" s="46">
        <v>27</v>
      </c>
      <c r="G30" s="46">
        <v>27</v>
      </c>
      <c r="H30" s="2">
        <v>4</v>
      </c>
      <c r="I30" s="2">
        <v>4</v>
      </c>
      <c r="J30" s="74"/>
      <c r="K30" s="2">
        <v>2</v>
      </c>
      <c r="L30" s="2">
        <v>4</v>
      </c>
      <c r="M30" s="3">
        <v>500</v>
      </c>
      <c r="N30" s="2"/>
    </row>
    <row r="31" spans="1:14">
      <c r="A31" s="47" t="s">
        <v>35</v>
      </c>
      <c r="B31" s="44">
        <v>1999</v>
      </c>
      <c r="C31" s="45" t="s">
        <v>46</v>
      </c>
      <c r="D31" s="46">
        <v>173</v>
      </c>
      <c r="E31" s="68">
        <v>13</v>
      </c>
      <c r="F31" s="46">
        <v>236</v>
      </c>
      <c r="G31" s="46">
        <v>41</v>
      </c>
      <c r="H31" s="2">
        <v>16</v>
      </c>
      <c r="I31" s="2">
        <v>12</v>
      </c>
      <c r="J31" s="74"/>
      <c r="K31" s="2">
        <v>11</v>
      </c>
      <c r="L31" s="2">
        <v>13</v>
      </c>
      <c r="M31" s="3">
        <v>10000</v>
      </c>
      <c r="N31" s="2">
        <v>0.5</v>
      </c>
    </row>
    <row r="32" spans="1:14">
      <c r="A32" s="47" t="s">
        <v>35</v>
      </c>
      <c r="B32" s="44">
        <v>2018</v>
      </c>
      <c r="C32" s="45" t="s">
        <v>47</v>
      </c>
      <c r="D32" s="46">
        <v>8</v>
      </c>
      <c r="E32" s="68">
        <v>-9</v>
      </c>
      <c r="F32" s="46">
        <v>15</v>
      </c>
      <c r="G32" s="46">
        <v>15</v>
      </c>
      <c r="H32" s="2">
        <v>1</v>
      </c>
      <c r="I32" s="2">
        <v>4</v>
      </c>
      <c r="J32" s="74"/>
      <c r="K32" s="2">
        <v>0</v>
      </c>
      <c r="L32" s="2">
        <v>0</v>
      </c>
      <c r="M32" s="3">
        <v>0</v>
      </c>
      <c r="N32" s="2"/>
    </row>
    <row r="33" spans="1:16">
      <c r="A33" s="47" t="s">
        <v>35</v>
      </c>
      <c r="B33" s="44">
        <v>1994</v>
      </c>
      <c r="C33" s="45" t="s">
        <v>48</v>
      </c>
      <c r="D33" s="46">
        <v>1055</v>
      </c>
      <c r="E33" s="68">
        <v>-36</v>
      </c>
      <c r="F33" s="46">
        <v>1954</v>
      </c>
      <c r="G33" s="46">
        <v>636</v>
      </c>
      <c r="H33" s="2">
        <v>310</v>
      </c>
      <c r="I33" s="2">
        <v>51</v>
      </c>
      <c r="J33" s="74"/>
      <c r="K33" s="2">
        <v>44</v>
      </c>
      <c r="L33" s="2">
        <v>178</v>
      </c>
      <c r="M33" s="3">
        <v>151700</v>
      </c>
      <c r="N33" s="2">
        <v>3.75</v>
      </c>
      <c r="O33" s="78"/>
      <c r="P33" s="78"/>
    </row>
    <row r="34" spans="1:16">
      <c r="A34" s="47" t="s">
        <v>35</v>
      </c>
      <c r="B34" s="44">
        <v>2016</v>
      </c>
      <c r="C34" s="45" t="s">
        <v>49</v>
      </c>
      <c r="D34" s="46">
        <v>25</v>
      </c>
      <c r="E34" s="68">
        <v>-38</v>
      </c>
      <c r="F34" s="46">
        <v>53</v>
      </c>
      <c r="G34" s="46">
        <v>5</v>
      </c>
      <c r="H34" s="2">
        <v>5</v>
      </c>
      <c r="I34" s="2">
        <v>2</v>
      </c>
      <c r="J34" s="74"/>
      <c r="K34" s="2">
        <v>0</v>
      </c>
      <c r="L34" s="2">
        <v>0</v>
      </c>
      <c r="M34" s="3">
        <v>0</v>
      </c>
      <c r="N34" s="2"/>
      <c r="O34" s="78"/>
      <c r="P34" s="78"/>
    </row>
    <row r="35" spans="1:16">
      <c r="A35" s="47" t="s">
        <v>35</v>
      </c>
      <c r="B35" s="44">
        <v>2010</v>
      </c>
      <c r="C35" s="45" t="s">
        <v>50</v>
      </c>
      <c r="D35" s="46">
        <v>40</v>
      </c>
      <c r="E35" s="68">
        <v>12</v>
      </c>
      <c r="F35" s="46">
        <v>46</v>
      </c>
      <c r="G35" s="46">
        <v>31</v>
      </c>
      <c r="H35" s="2">
        <v>17</v>
      </c>
      <c r="I35" s="2">
        <v>8</v>
      </c>
      <c r="J35" s="74"/>
      <c r="K35" s="2">
        <v>8</v>
      </c>
      <c r="L35" s="2">
        <v>12</v>
      </c>
      <c r="M35" s="3">
        <v>20000</v>
      </c>
      <c r="N35" s="2"/>
      <c r="O35" s="78"/>
      <c r="P35" s="78"/>
    </row>
    <row r="36" spans="1:16">
      <c r="A36" s="47" t="s">
        <v>35</v>
      </c>
      <c r="B36" s="44">
        <v>2001</v>
      </c>
      <c r="C36" s="45" t="s">
        <v>51</v>
      </c>
      <c r="D36" s="46">
        <v>31</v>
      </c>
      <c r="E36" s="68">
        <v>-4</v>
      </c>
      <c r="F36" s="46">
        <v>41</v>
      </c>
      <c r="G36" s="46">
        <v>26</v>
      </c>
      <c r="H36" s="2">
        <v>9</v>
      </c>
      <c r="I36" s="2">
        <v>3</v>
      </c>
      <c r="J36" s="74"/>
      <c r="K36" s="2">
        <v>3</v>
      </c>
      <c r="L36" s="2">
        <v>4</v>
      </c>
      <c r="M36" s="3">
        <v>6000</v>
      </c>
      <c r="N36" s="2"/>
      <c r="O36" s="78"/>
      <c r="P36" s="78"/>
    </row>
    <row r="37" spans="1:16" s="29" customFormat="1">
      <c r="A37" s="47" t="s">
        <v>35</v>
      </c>
      <c r="B37" s="44">
        <v>2011</v>
      </c>
      <c r="C37" s="45" t="s">
        <v>52</v>
      </c>
      <c r="D37" s="46">
        <v>0</v>
      </c>
      <c r="E37" s="68">
        <v>0</v>
      </c>
      <c r="F37" s="46">
        <v>0</v>
      </c>
      <c r="G37" s="46">
        <v>0</v>
      </c>
      <c r="H37" s="48">
        <v>2</v>
      </c>
      <c r="I37" s="48">
        <v>2</v>
      </c>
      <c r="J37" s="104"/>
      <c r="K37" s="48">
        <v>0</v>
      </c>
      <c r="L37" s="48">
        <v>0</v>
      </c>
      <c r="M37" s="69">
        <v>0</v>
      </c>
      <c r="N37" s="30"/>
      <c r="O37" s="47"/>
      <c r="P37" s="47"/>
    </row>
    <row r="38" spans="1:16">
      <c r="A38" s="47" t="s">
        <v>35</v>
      </c>
      <c r="B38" s="39">
        <v>2007</v>
      </c>
      <c r="C38" s="40" t="s">
        <v>53</v>
      </c>
      <c r="D38" s="41">
        <v>193</v>
      </c>
      <c r="E38" s="68">
        <v>47</v>
      </c>
      <c r="F38" s="41">
        <v>200</v>
      </c>
      <c r="G38" s="46">
        <v>101</v>
      </c>
      <c r="H38" s="2">
        <v>10</v>
      </c>
      <c r="I38" s="2">
        <v>10</v>
      </c>
      <c r="J38" s="74"/>
      <c r="K38" s="2">
        <v>65</v>
      </c>
      <c r="L38" s="2">
        <v>18</v>
      </c>
      <c r="M38" s="3">
        <v>120000</v>
      </c>
      <c r="N38" s="2">
        <v>0.5</v>
      </c>
      <c r="O38" s="78"/>
      <c r="P38" s="78"/>
    </row>
    <row r="39" spans="1:16">
      <c r="A39" s="47" t="s">
        <v>35</v>
      </c>
      <c r="B39" s="39">
        <v>2010</v>
      </c>
      <c r="C39" s="40" t="s">
        <v>54</v>
      </c>
      <c r="D39" s="41">
        <v>32</v>
      </c>
      <c r="E39" s="68">
        <v>32</v>
      </c>
      <c r="F39" s="41">
        <v>32</v>
      </c>
      <c r="G39" s="46">
        <v>13</v>
      </c>
      <c r="H39" s="2">
        <v>1</v>
      </c>
      <c r="I39" s="2">
        <v>5</v>
      </c>
      <c r="J39" s="74"/>
      <c r="K39" s="2">
        <v>0</v>
      </c>
      <c r="L39" s="2">
        <v>0</v>
      </c>
      <c r="M39" s="3">
        <v>0</v>
      </c>
      <c r="N39" s="2"/>
      <c r="O39" s="78"/>
      <c r="P39" s="78"/>
    </row>
    <row r="40" spans="1:16">
      <c r="A40" s="47" t="s">
        <v>35</v>
      </c>
      <c r="B40" s="39">
        <v>2018</v>
      </c>
      <c r="C40" s="40" t="s">
        <v>55</v>
      </c>
      <c r="D40" s="41">
        <v>32</v>
      </c>
      <c r="E40" s="68">
        <v>-1</v>
      </c>
      <c r="F40" s="41">
        <v>47</v>
      </c>
      <c r="G40" s="46">
        <v>43</v>
      </c>
      <c r="H40" s="2">
        <v>8</v>
      </c>
      <c r="I40" s="2">
        <v>4</v>
      </c>
      <c r="J40" s="74"/>
      <c r="K40" s="2">
        <v>6</v>
      </c>
      <c r="L40" s="2">
        <v>6</v>
      </c>
      <c r="M40" s="3">
        <v>14000</v>
      </c>
      <c r="N40" s="2"/>
      <c r="O40" s="78"/>
      <c r="P40" s="78"/>
    </row>
    <row r="41" spans="1:16">
      <c r="A41" s="47" t="s">
        <v>35</v>
      </c>
      <c r="B41" s="39">
        <v>2004</v>
      </c>
      <c r="C41" s="40" t="s">
        <v>56</v>
      </c>
      <c r="D41" s="41">
        <v>94</v>
      </c>
      <c r="E41" s="68">
        <v>8</v>
      </c>
      <c r="F41" s="41">
        <v>105</v>
      </c>
      <c r="G41" s="46">
        <v>26</v>
      </c>
      <c r="H41" s="2">
        <v>29</v>
      </c>
      <c r="I41" s="2">
        <v>0</v>
      </c>
      <c r="J41" s="74"/>
      <c r="K41" s="2">
        <v>12</v>
      </c>
      <c r="L41" s="2">
        <v>15</v>
      </c>
      <c r="M41" s="3">
        <v>12000</v>
      </c>
      <c r="N41" s="2"/>
      <c r="O41" s="78"/>
      <c r="P41" s="78"/>
    </row>
    <row r="42" spans="1:16">
      <c r="A42" s="47" t="s">
        <v>35</v>
      </c>
      <c r="B42" s="39">
        <v>2000</v>
      </c>
      <c r="C42" s="40" t="s">
        <v>57</v>
      </c>
      <c r="D42" s="41">
        <v>295</v>
      </c>
      <c r="E42" s="68">
        <v>-17</v>
      </c>
      <c r="F42" s="41">
        <v>392</v>
      </c>
      <c r="G42" s="46">
        <v>187</v>
      </c>
      <c r="H42" s="2">
        <v>69</v>
      </c>
      <c r="I42" s="2">
        <v>24</v>
      </c>
      <c r="J42" s="74"/>
      <c r="K42" s="2">
        <v>7</v>
      </c>
      <c r="L42" s="2">
        <v>17</v>
      </c>
      <c r="M42" s="3">
        <v>35000</v>
      </c>
      <c r="N42" s="2">
        <v>1.5</v>
      </c>
      <c r="O42" s="78"/>
      <c r="P42" s="78"/>
    </row>
    <row r="43" spans="1:16">
      <c r="A43" s="47" t="s">
        <v>35</v>
      </c>
      <c r="B43" s="39">
        <v>2006</v>
      </c>
      <c r="C43" s="40" t="s">
        <v>58</v>
      </c>
      <c r="D43" s="41">
        <v>52</v>
      </c>
      <c r="E43" s="68">
        <v>17</v>
      </c>
      <c r="F43" s="41">
        <v>90</v>
      </c>
      <c r="G43" s="46">
        <v>14</v>
      </c>
      <c r="H43" s="2">
        <v>17</v>
      </c>
      <c r="I43" s="2">
        <v>10</v>
      </c>
      <c r="J43" s="74"/>
      <c r="K43" s="2">
        <v>6</v>
      </c>
      <c r="L43" s="2">
        <v>6</v>
      </c>
      <c r="M43" s="3">
        <v>11000</v>
      </c>
      <c r="N43" s="2"/>
      <c r="O43" s="78"/>
      <c r="P43" s="78"/>
    </row>
    <row r="44" spans="1:16">
      <c r="A44" s="47" t="s">
        <v>35</v>
      </c>
      <c r="B44" s="39">
        <v>2014</v>
      </c>
      <c r="C44" s="40" t="s">
        <v>59</v>
      </c>
      <c r="D44" s="41">
        <v>11</v>
      </c>
      <c r="E44" s="68">
        <v>6</v>
      </c>
      <c r="F44" s="41">
        <v>20</v>
      </c>
      <c r="G44" s="46">
        <v>15</v>
      </c>
      <c r="H44" s="2">
        <v>3</v>
      </c>
      <c r="I44" s="2">
        <v>3</v>
      </c>
      <c r="J44" s="74"/>
      <c r="K44" s="2">
        <v>0</v>
      </c>
      <c r="L44" s="2">
        <v>0</v>
      </c>
      <c r="M44" s="3">
        <v>0</v>
      </c>
      <c r="N44" s="2"/>
      <c r="O44" s="78"/>
      <c r="P44" s="78"/>
    </row>
    <row r="45" spans="1:16">
      <c r="A45" s="47" t="s">
        <v>35</v>
      </c>
      <c r="B45" s="39">
        <v>2004</v>
      </c>
      <c r="C45" s="40" t="s">
        <v>60</v>
      </c>
      <c r="D45" s="41">
        <v>76</v>
      </c>
      <c r="E45" s="68">
        <v>1</v>
      </c>
      <c r="F45" s="41">
        <v>124</v>
      </c>
      <c r="G45" s="46">
        <v>43</v>
      </c>
      <c r="H45" s="2">
        <v>20</v>
      </c>
      <c r="I45" s="2">
        <v>6</v>
      </c>
      <c r="J45" s="74"/>
      <c r="K45" s="2">
        <v>10</v>
      </c>
      <c r="L45" s="2">
        <v>10</v>
      </c>
      <c r="M45" s="3">
        <v>30000</v>
      </c>
      <c r="N45" s="2"/>
      <c r="O45" s="78"/>
      <c r="P45" s="78"/>
    </row>
    <row r="46" spans="1:16">
      <c r="A46" s="38" t="s">
        <v>61</v>
      </c>
      <c r="B46" s="39">
        <v>2005</v>
      </c>
      <c r="C46" s="40" t="s">
        <v>62</v>
      </c>
      <c r="D46" s="41">
        <v>38</v>
      </c>
      <c r="E46" s="68">
        <v>-20</v>
      </c>
      <c r="F46" s="41">
        <v>87</v>
      </c>
      <c r="G46" s="46">
        <v>26</v>
      </c>
      <c r="H46" s="2">
        <v>17</v>
      </c>
      <c r="I46" s="2">
        <v>1</v>
      </c>
      <c r="J46" s="74"/>
      <c r="K46" s="2">
        <v>8</v>
      </c>
      <c r="L46" s="2">
        <v>12</v>
      </c>
      <c r="M46" s="3">
        <v>8000</v>
      </c>
      <c r="N46" s="2">
        <v>0.5</v>
      </c>
      <c r="O46" s="78"/>
      <c r="P46" s="78"/>
    </row>
    <row r="47" spans="1:16">
      <c r="A47" s="38" t="s">
        <v>61</v>
      </c>
      <c r="B47" s="39">
        <v>2011</v>
      </c>
      <c r="C47" s="40" t="s">
        <v>63</v>
      </c>
      <c r="D47" s="41">
        <v>84</v>
      </c>
      <c r="E47" s="68">
        <v>-31</v>
      </c>
      <c r="F47" s="41">
        <v>95</v>
      </c>
      <c r="G47" s="46">
        <v>14</v>
      </c>
      <c r="H47" s="2">
        <v>7</v>
      </c>
      <c r="I47" s="2">
        <v>12</v>
      </c>
      <c r="J47" s="74"/>
      <c r="K47" s="2">
        <v>0</v>
      </c>
      <c r="L47" s="2">
        <v>0</v>
      </c>
      <c r="M47" s="3">
        <v>0</v>
      </c>
      <c r="N47" s="2"/>
      <c r="O47" s="78"/>
      <c r="P47" s="78"/>
    </row>
    <row r="48" spans="1:16">
      <c r="A48" s="38" t="s">
        <v>61</v>
      </c>
      <c r="B48" s="39">
        <v>2008</v>
      </c>
      <c r="C48" s="40" t="s">
        <v>64</v>
      </c>
      <c r="D48" s="41">
        <v>57</v>
      </c>
      <c r="E48" s="68">
        <v>-19</v>
      </c>
      <c r="F48" s="41">
        <v>107</v>
      </c>
      <c r="G48" s="46">
        <v>35</v>
      </c>
      <c r="H48" s="2">
        <v>27</v>
      </c>
      <c r="I48" s="2">
        <v>11</v>
      </c>
      <c r="J48" s="74"/>
      <c r="K48" s="2">
        <v>9</v>
      </c>
      <c r="L48" s="2">
        <v>9</v>
      </c>
      <c r="M48" s="3">
        <v>16500</v>
      </c>
      <c r="N48" s="2"/>
      <c r="O48" s="78"/>
      <c r="P48" s="78"/>
    </row>
    <row r="49" spans="1:16" ht="12" customHeight="1">
      <c r="A49" s="38" t="s">
        <v>61</v>
      </c>
      <c r="B49" s="39">
        <v>2013</v>
      </c>
      <c r="C49" s="40" t="s">
        <v>65</v>
      </c>
      <c r="D49" s="41">
        <v>16</v>
      </c>
      <c r="E49" s="68">
        <v>-3</v>
      </c>
      <c r="F49" s="41">
        <v>16</v>
      </c>
      <c r="G49" s="46">
        <v>5</v>
      </c>
      <c r="H49" s="2">
        <v>1</v>
      </c>
      <c r="I49" s="2">
        <v>1</v>
      </c>
      <c r="J49" s="74"/>
      <c r="K49" s="2">
        <v>2</v>
      </c>
      <c r="L49" s="2">
        <v>2</v>
      </c>
      <c r="M49" s="3">
        <v>4000</v>
      </c>
      <c r="N49" s="2"/>
      <c r="O49" s="78"/>
      <c r="P49" s="78"/>
    </row>
    <row r="50" spans="1:16">
      <c r="A50" s="38" t="s">
        <v>61</v>
      </c>
      <c r="B50" s="39">
        <v>2006</v>
      </c>
      <c r="C50" s="40" t="s">
        <v>66</v>
      </c>
      <c r="D50" s="41">
        <v>94</v>
      </c>
      <c r="E50" s="68">
        <v>13</v>
      </c>
      <c r="F50" s="41">
        <v>141</v>
      </c>
      <c r="G50" s="46">
        <v>63</v>
      </c>
      <c r="H50" s="2">
        <v>8</v>
      </c>
      <c r="I50" s="2">
        <v>12</v>
      </c>
      <c r="J50" s="74"/>
      <c r="K50" s="2">
        <v>22</v>
      </c>
      <c r="L50" s="2">
        <v>22</v>
      </c>
      <c r="M50" s="3">
        <v>32250</v>
      </c>
      <c r="N50" s="2"/>
      <c r="O50" s="78"/>
      <c r="P50" s="78"/>
    </row>
    <row r="51" spans="1:16">
      <c r="A51" s="38" t="s">
        <v>61</v>
      </c>
      <c r="B51" s="39">
        <v>2011</v>
      </c>
      <c r="C51" s="40" t="s">
        <v>67</v>
      </c>
      <c r="D51" s="41">
        <v>29</v>
      </c>
      <c r="E51" s="68">
        <v>-29</v>
      </c>
      <c r="F51" s="41">
        <v>29</v>
      </c>
      <c r="G51" s="46">
        <v>11</v>
      </c>
      <c r="H51" s="2">
        <v>7</v>
      </c>
      <c r="I51" s="2">
        <v>7</v>
      </c>
      <c r="J51" s="74"/>
      <c r="K51" s="2">
        <v>3</v>
      </c>
      <c r="L51" s="2">
        <v>3</v>
      </c>
      <c r="M51" s="3">
        <v>750</v>
      </c>
      <c r="N51" s="2"/>
      <c r="O51" s="78"/>
      <c r="P51" s="78"/>
    </row>
    <row r="52" spans="1:16">
      <c r="A52" s="38" t="s">
        <v>61</v>
      </c>
      <c r="B52" s="39">
        <v>2018</v>
      </c>
      <c r="C52" s="40" t="s">
        <v>68</v>
      </c>
      <c r="D52" s="41">
        <v>33</v>
      </c>
      <c r="E52" s="68">
        <v>4</v>
      </c>
      <c r="F52" s="41">
        <v>42</v>
      </c>
      <c r="G52" s="46">
        <v>4</v>
      </c>
      <c r="H52" s="2">
        <v>1</v>
      </c>
      <c r="I52" s="2">
        <v>5</v>
      </c>
      <c r="J52" s="74"/>
      <c r="K52" s="2">
        <v>17</v>
      </c>
      <c r="L52" s="2">
        <v>20</v>
      </c>
      <c r="M52" s="3">
        <v>20500</v>
      </c>
      <c r="N52" s="2"/>
      <c r="O52" s="78"/>
      <c r="P52" s="78"/>
    </row>
    <row r="53" spans="1:16">
      <c r="A53" s="38" t="s">
        <v>61</v>
      </c>
      <c r="B53" s="39">
        <v>2014</v>
      </c>
      <c r="C53" s="40" t="s">
        <v>69</v>
      </c>
      <c r="D53" s="41">
        <v>56</v>
      </c>
      <c r="E53" s="68">
        <v>-23</v>
      </c>
      <c r="F53" s="41">
        <v>56</v>
      </c>
      <c r="G53" s="46">
        <v>15</v>
      </c>
      <c r="H53" s="2">
        <v>1</v>
      </c>
      <c r="I53" s="2">
        <v>15</v>
      </c>
      <c r="J53" s="74"/>
      <c r="K53" s="2">
        <v>0</v>
      </c>
      <c r="L53" s="2">
        <v>0</v>
      </c>
      <c r="M53" s="3">
        <v>1750</v>
      </c>
      <c r="N53" s="2"/>
      <c r="O53" s="78"/>
      <c r="P53" s="78"/>
    </row>
    <row r="54" spans="1:16">
      <c r="A54" s="38" t="s">
        <v>61</v>
      </c>
      <c r="B54" s="39">
        <v>2010</v>
      </c>
      <c r="C54" s="40" t="s">
        <v>70</v>
      </c>
      <c r="D54" s="41">
        <v>60</v>
      </c>
      <c r="E54" s="68">
        <v>3</v>
      </c>
      <c r="F54" s="41">
        <v>73</v>
      </c>
      <c r="G54" s="46">
        <v>32</v>
      </c>
      <c r="H54" s="2">
        <v>28</v>
      </c>
      <c r="I54" s="2">
        <v>6</v>
      </c>
      <c r="J54" s="74"/>
      <c r="K54" s="2">
        <v>16</v>
      </c>
      <c r="L54" s="2">
        <v>18</v>
      </c>
      <c r="M54" s="3">
        <v>12000</v>
      </c>
      <c r="N54" s="2"/>
      <c r="O54" s="79"/>
      <c r="P54" s="79"/>
    </row>
    <row r="55" spans="1:16">
      <c r="A55" s="38" t="s">
        <v>61</v>
      </c>
      <c r="B55" s="39">
        <v>2006</v>
      </c>
      <c r="C55" s="40" t="s">
        <v>71</v>
      </c>
      <c r="D55" s="41">
        <v>109</v>
      </c>
      <c r="E55" s="68">
        <v>48</v>
      </c>
      <c r="F55" s="41">
        <v>110</v>
      </c>
      <c r="G55" s="46">
        <v>28</v>
      </c>
      <c r="H55" s="2">
        <v>35</v>
      </c>
      <c r="I55" s="2">
        <v>7</v>
      </c>
      <c r="J55" s="74"/>
      <c r="K55" s="2">
        <v>12</v>
      </c>
      <c r="L55" s="2">
        <v>14</v>
      </c>
      <c r="M55" s="3">
        <v>35000</v>
      </c>
      <c r="N55" s="2"/>
      <c r="O55" s="78"/>
      <c r="P55" s="78"/>
    </row>
    <row r="56" spans="1:16">
      <c r="A56" s="38" t="s">
        <v>61</v>
      </c>
      <c r="B56" s="39">
        <v>2011</v>
      </c>
      <c r="C56" s="40" t="s">
        <v>72</v>
      </c>
      <c r="D56" s="41">
        <v>28</v>
      </c>
      <c r="E56" s="68">
        <v>11</v>
      </c>
      <c r="F56" s="41">
        <v>28</v>
      </c>
      <c r="G56" s="46">
        <v>25</v>
      </c>
      <c r="H56" s="2">
        <v>1</v>
      </c>
      <c r="I56" s="2">
        <v>5</v>
      </c>
      <c r="J56" s="74"/>
      <c r="K56" s="2">
        <v>2</v>
      </c>
      <c r="L56" s="2">
        <v>3</v>
      </c>
      <c r="M56" s="3">
        <v>4000</v>
      </c>
      <c r="N56" s="2"/>
      <c r="O56" s="78"/>
      <c r="P56" s="78"/>
    </row>
    <row r="57" spans="1:16">
      <c r="A57" s="38" t="s">
        <v>61</v>
      </c>
      <c r="B57" s="39">
        <v>2009</v>
      </c>
      <c r="C57" s="40" t="s">
        <v>73</v>
      </c>
      <c r="D57" s="41">
        <v>58</v>
      </c>
      <c r="E57" s="68">
        <v>-1</v>
      </c>
      <c r="F57" s="41">
        <v>66</v>
      </c>
      <c r="G57" s="46">
        <v>29</v>
      </c>
      <c r="H57" s="2">
        <v>4</v>
      </c>
      <c r="I57" s="2">
        <v>4</v>
      </c>
      <c r="J57" s="74"/>
      <c r="K57" s="2">
        <v>14</v>
      </c>
      <c r="L57" s="2">
        <v>5</v>
      </c>
      <c r="M57" s="3">
        <v>14000</v>
      </c>
      <c r="N57" s="2"/>
      <c r="O57" s="78"/>
      <c r="P57" s="78"/>
    </row>
    <row r="58" spans="1:16">
      <c r="A58" s="38" t="s">
        <v>61</v>
      </c>
      <c r="B58" s="39">
        <v>2007</v>
      </c>
      <c r="C58" s="40" t="s">
        <v>74</v>
      </c>
      <c r="D58" s="41">
        <v>172</v>
      </c>
      <c r="E58" s="68">
        <v>-58</v>
      </c>
      <c r="F58" s="41">
        <v>259</v>
      </c>
      <c r="G58" s="46">
        <v>78</v>
      </c>
      <c r="H58" s="2">
        <v>22</v>
      </c>
      <c r="I58" s="2">
        <v>7</v>
      </c>
      <c r="J58" s="74"/>
      <c r="K58" s="2">
        <v>9</v>
      </c>
      <c r="L58" s="2">
        <v>16</v>
      </c>
      <c r="M58" s="3">
        <v>21000</v>
      </c>
      <c r="N58" s="2"/>
      <c r="O58" s="78"/>
      <c r="P58" s="78"/>
    </row>
    <row r="59" spans="1:16">
      <c r="A59" s="38" t="s">
        <v>61</v>
      </c>
      <c r="B59" s="39">
        <v>2007</v>
      </c>
      <c r="C59" s="40" t="s">
        <v>75</v>
      </c>
      <c r="D59" s="41">
        <v>88</v>
      </c>
      <c r="E59" s="68">
        <v>10</v>
      </c>
      <c r="F59" s="41">
        <v>129</v>
      </c>
      <c r="G59" s="46">
        <v>38</v>
      </c>
      <c r="H59" s="2">
        <v>20</v>
      </c>
      <c r="I59" s="2">
        <v>7</v>
      </c>
      <c r="J59" s="74"/>
      <c r="K59" s="2">
        <v>15</v>
      </c>
      <c r="L59" s="2">
        <v>21</v>
      </c>
      <c r="M59" s="3">
        <v>18000</v>
      </c>
      <c r="N59" s="2"/>
      <c r="O59" s="78"/>
      <c r="P59" s="78"/>
    </row>
    <row r="60" spans="1:16">
      <c r="A60" s="38" t="s">
        <v>61</v>
      </c>
      <c r="B60" s="39">
        <v>2011</v>
      </c>
      <c r="C60" s="40" t="s">
        <v>76</v>
      </c>
      <c r="D60" s="41">
        <v>35</v>
      </c>
      <c r="E60" s="68">
        <v>5</v>
      </c>
      <c r="F60" s="41">
        <v>35</v>
      </c>
      <c r="G60" s="46">
        <v>19</v>
      </c>
      <c r="H60" s="2">
        <v>3</v>
      </c>
      <c r="I60" s="2">
        <v>3</v>
      </c>
      <c r="J60" s="74"/>
      <c r="K60" s="2">
        <v>2</v>
      </c>
      <c r="L60" s="2">
        <v>4</v>
      </c>
      <c r="M60" s="3">
        <v>4000</v>
      </c>
      <c r="N60" s="2"/>
      <c r="O60" s="78"/>
      <c r="P60" s="78"/>
    </row>
    <row r="61" spans="1:16" s="29" customFormat="1">
      <c r="A61" s="47" t="s">
        <v>61</v>
      </c>
      <c r="B61" s="44">
        <v>2016</v>
      </c>
      <c r="C61" s="45" t="s">
        <v>77</v>
      </c>
      <c r="D61" s="46">
        <v>0</v>
      </c>
      <c r="E61" s="68">
        <v>-20</v>
      </c>
      <c r="F61" s="46">
        <v>0</v>
      </c>
      <c r="G61" s="46">
        <v>0</v>
      </c>
      <c r="H61" s="48">
        <v>5</v>
      </c>
      <c r="I61" s="48">
        <v>4</v>
      </c>
      <c r="J61" s="104"/>
      <c r="K61" s="48">
        <v>1</v>
      </c>
      <c r="L61" s="48">
        <v>3</v>
      </c>
      <c r="M61" s="69">
        <v>1000</v>
      </c>
      <c r="N61" s="30"/>
      <c r="O61" s="78"/>
      <c r="P61" s="78"/>
    </row>
    <row r="62" spans="1:16">
      <c r="A62" s="38" t="s">
        <v>61</v>
      </c>
      <c r="B62" s="39">
        <v>2009</v>
      </c>
      <c r="C62" s="40" t="s">
        <v>78</v>
      </c>
      <c r="D62" s="41">
        <v>39</v>
      </c>
      <c r="E62" s="68">
        <v>-10</v>
      </c>
      <c r="F62" s="41">
        <v>62</v>
      </c>
      <c r="G62" s="46">
        <v>25</v>
      </c>
      <c r="H62" s="2">
        <v>11</v>
      </c>
      <c r="I62" s="2">
        <v>6</v>
      </c>
      <c r="J62" s="74"/>
      <c r="K62" s="2">
        <v>4</v>
      </c>
      <c r="L62" s="2">
        <v>17</v>
      </c>
      <c r="M62" s="3">
        <v>16000</v>
      </c>
      <c r="N62" s="2">
        <v>0.5</v>
      </c>
      <c r="O62" s="78"/>
      <c r="P62" s="78"/>
    </row>
    <row r="63" spans="1:16">
      <c r="A63" s="38" t="s">
        <v>61</v>
      </c>
      <c r="B63" s="39">
        <v>2019</v>
      </c>
      <c r="C63" s="63" t="s">
        <v>79</v>
      </c>
      <c r="D63" s="41">
        <v>12</v>
      </c>
      <c r="E63" s="68">
        <v>12</v>
      </c>
      <c r="F63" s="41">
        <v>13</v>
      </c>
      <c r="G63" s="46">
        <v>11</v>
      </c>
      <c r="H63" s="48">
        <v>1</v>
      </c>
      <c r="I63" s="48">
        <v>4</v>
      </c>
      <c r="J63" s="74"/>
      <c r="K63" s="48">
        <v>4</v>
      </c>
      <c r="L63" s="48">
        <v>4</v>
      </c>
      <c r="M63" s="69">
        <v>4000</v>
      </c>
      <c r="N63" s="30"/>
      <c r="O63" s="78"/>
      <c r="P63" s="78"/>
    </row>
    <row r="64" spans="1:16">
      <c r="A64" s="38" t="s">
        <v>61</v>
      </c>
      <c r="B64" s="39">
        <v>2003</v>
      </c>
      <c r="C64" s="40" t="s">
        <v>80</v>
      </c>
      <c r="D64" s="41">
        <v>115</v>
      </c>
      <c r="E64" s="68">
        <v>-19</v>
      </c>
      <c r="F64" s="41">
        <v>142</v>
      </c>
      <c r="G64" s="46">
        <v>96</v>
      </c>
      <c r="H64" s="48">
        <v>22</v>
      </c>
      <c r="I64" s="48">
        <v>10</v>
      </c>
      <c r="J64" s="74"/>
      <c r="K64" s="2">
        <v>30</v>
      </c>
      <c r="L64" s="2">
        <v>36</v>
      </c>
      <c r="M64" s="3">
        <v>85000</v>
      </c>
      <c r="N64" s="2"/>
      <c r="O64" s="78"/>
      <c r="P64" s="78"/>
    </row>
    <row r="65" spans="1:16">
      <c r="A65" s="38" t="s">
        <v>61</v>
      </c>
      <c r="B65" s="39" t="s">
        <v>81</v>
      </c>
      <c r="C65" s="40" t="s">
        <v>82</v>
      </c>
      <c r="D65" s="41">
        <v>24</v>
      </c>
      <c r="E65" s="68">
        <v>24</v>
      </c>
      <c r="F65" s="41">
        <v>24</v>
      </c>
      <c r="G65" s="46">
        <v>7</v>
      </c>
      <c r="H65" s="48">
        <v>1</v>
      </c>
      <c r="I65" s="48">
        <v>4</v>
      </c>
      <c r="J65" s="74"/>
      <c r="K65" s="48">
        <v>0</v>
      </c>
      <c r="L65" s="48">
        <v>0</v>
      </c>
      <c r="M65" s="69">
        <v>0</v>
      </c>
      <c r="N65" s="30"/>
      <c r="O65" s="79"/>
      <c r="P65" s="79"/>
    </row>
    <row r="66" spans="1:16">
      <c r="A66" s="38" t="s">
        <v>83</v>
      </c>
      <c r="B66" s="39">
        <v>2007</v>
      </c>
      <c r="C66" s="40" t="s">
        <v>84</v>
      </c>
      <c r="D66" s="41">
        <v>47</v>
      </c>
      <c r="E66" s="68">
        <v>13</v>
      </c>
      <c r="F66" s="41">
        <v>86</v>
      </c>
      <c r="G66" s="46">
        <v>42</v>
      </c>
      <c r="H66" s="48">
        <v>3</v>
      </c>
      <c r="I66" s="48">
        <v>7</v>
      </c>
      <c r="J66" s="74"/>
      <c r="K66" s="2">
        <v>7</v>
      </c>
      <c r="L66" s="2">
        <v>10</v>
      </c>
      <c r="M66" s="3">
        <v>36000</v>
      </c>
      <c r="N66" s="2">
        <v>3</v>
      </c>
      <c r="O66" s="78"/>
      <c r="P66" s="78"/>
    </row>
    <row r="67" spans="1:16">
      <c r="A67" s="38" t="s">
        <v>83</v>
      </c>
      <c r="B67" s="39">
        <v>2012</v>
      </c>
      <c r="C67" s="40" t="s">
        <v>85</v>
      </c>
      <c r="D67" s="41">
        <v>40</v>
      </c>
      <c r="E67" s="68">
        <v>-39</v>
      </c>
      <c r="F67" s="41">
        <v>79</v>
      </c>
      <c r="G67" s="46">
        <v>20</v>
      </c>
      <c r="H67" s="2">
        <v>5</v>
      </c>
      <c r="I67" s="2">
        <v>4</v>
      </c>
      <c r="J67" s="74"/>
      <c r="K67" s="2">
        <v>22</v>
      </c>
      <c r="L67" s="2">
        <v>22</v>
      </c>
      <c r="M67" s="3">
        <v>26000</v>
      </c>
      <c r="N67" s="2">
        <v>0.2</v>
      </c>
      <c r="O67" s="78"/>
      <c r="P67" s="78"/>
    </row>
    <row r="68" spans="1:16">
      <c r="A68" s="38" t="s">
        <v>83</v>
      </c>
      <c r="B68" s="39">
        <v>2002</v>
      </c>
      <c r="C68" s="40" t="s">
        <v>86</v>
      </c>
      <c r="D68" s="41">
        <v>442</v>
      </c>
      <c r="E68" s="68">
        <v>-46</v>
      </c>
      <c r="F68" s="41">
        <v>539</v>
      </c>
      <c r="G68" s="46">
        <v>165</v>
      </c>
      <c r="H68" s="2">
        <v>34</v>
      </c>
      <c r="I68" s="2">
        <v>26</v>
      </c>
      <c r="J68" s="74"/>
      <c r="K68" s="2">
        <v>102</v>
      </c>
      <c r="L68" s="2">
        <v>114</v>
      </c>
      <c r="M68" s="3">
        <v>227000</v>
      </c>
      <c r="N68" s="2">
        <v>0.5</v>
      </c>
      <c r="O68" s="78"/>
      <c r="P68" s="78"/>
    </row>
    <row r="69" spans="1:16">
      <c r="A69" s="38" t="s">
        <v>83</v>
      </c>
      <c r="B69" s="39">
        <v>2002</v>
      </c>
      <c r="C69" s="40" t="s">
        <v>87</v>
      </c>
      <c r="D69" s="41">
        <v>180</v>
      </c>
      <c r="E69" s="68">
        <v>20</v>
      </c>
      <c r="F69" s="41">
        <v>280</v>
      </c>
      <c r="G69" s="46">
        <v>105</v>
      </c>
      <c r="H69" s="2">
        <v>53</v>
      </c>
      <c r="I69" s="2">
        <v>8</v>
      </c>
      <c r="J69" s="74"/>
      <c r="K69" s="2">
        <v>17</v>
      </c>
      <c r="L69" s="2">
        <v>23</v>
      </c>
      <c r="M69" s="3">
        <v>39000</v>
      </c>
      <c r="N69" s="2"/>
      <c r="O69" s="78"/>
      <c r="P69" s="78"/>
    </row>
    <row r="70" spans="1:16">
      <c r="A70" s="38" t="s">
        <v>83</v>
      </c>
      <c r="B70" s="39">
        <v>2003</v>
      </c>
      <c r="C70" s="40" t="s">
        <v>88</v>
      </c>
      <c r="D70" s="41">
        <v>199</v>
      </c>
      <c r="E70" s="68">
        <v>-6</v>
      </c>
      <c r="F70" s="41">
        <v>239</v>
      </c>
      <c r="G70" s="46">
        <v>123</v>
      </c>
      <c r="H70" s="2">
        <v>12</v>
      </c>
      <c r="I70" s="2">
        <v>12</v>
      </c>
      <c r="J70" s="74"/>
      <c r="K70" s="2">
        <v>48</v>
      </c>
      <c r="L70" s="2">
        <v>51</v>
      </c>
      <c r="M70" s="3">
        <v>75000</v>
      </c>
      <c r="N70" s="2">
        <v>1</v>
      </c>
      <c r="O70" s="78"/>
      <c r="P70" s="78"/>
    </row>
    <row r="71" spans="1:16">
      <c r="A71" s="38" t="s">
        <v>83</v>
      </c>
      <c r="B71" s="39">
        <v>2004</v>
      </c>
      <c r="C71" s="40" t="s">
        <v>89</v>
      </c>
      <c r="D71" s="41">
        <v>61</v>
      </c>
      <c r="E71" s="68">
        <v>-80</v>
      </c>
      <c r="F71" s="41">
        <v>85</v>
      </c>
      <c r="G71" s="46">
        <v>60</v>
      </c>
      <c r="H71" s="2">
        <v>20</v>
      </c>
      <c r="I71" s="2">
        <v>7</v>
      </c>
      <c r="J71" s="74"/>
      <c r="K71" s="2">
        <v>5</v>
      </c>
      <c r="L71" s="2">
        <v>12</v>
      </c>
      <c r="M71" s="3">
        <v>12000</v>
      </c>
      <c r="N71" s="2">
        <v>0.125</v>
      </c>
      <c r="O71" s="78"/>
      <c r="P71" s="78"/>
    </row>
    <row r="72" spans="1:16">
      <c r="A72" s="38" t="s">
        <v>83</v>
      </c>
      <c r="B72" s="43">
        <v>2012</v>
      </c>
      <c r="C72" s="40" t="s">
        <v>90</v>
      </c>
      <c r="D72" s="41">
        <v>58</v>
      </c>
      <c r="E72" s="68">
        <v>13</v>
      </c>
      <c r="F72" s="41">
        <v>74</v>
      </c>
      <c r="G72" s="46">
        <v>9</v>
      </c>
      <c r="H72" s="2">
        <v>2</v>
      </c>
      <c r="I72" s="2">
        <v>12</v>
      </c>
      <c r="J72" s="74"/>
      <c r="K72" s="2">
        <v>0</v>
      </c>
      <c r="L72" s="2">
        <v>0</v>
      </c>
      <c r="M72" s="3">
        <v>0</v>
      </c>
      <c r="N72" s="2"/>
      <c r="O72" s="78"/>
      <c r="P72" s="78"/>
    </row>
    <row r="73" spans="1:16">
      <c r="A73" s="38" t="s">
        <v>83</v>
      </c>
      <c r="B73" s="43">
        <v>2015</v>
      </c>
      <c r="C73" s="40" t="s">
        <v>91</v>
      </c>
      <c r="D73" s="41">
        <v>29</v>
      </c>
      <c r="E73" s="68">
        <v>-36</v>
      </c>
      <c r="F73" s="41">
        <v>36</v>
      </c>
      <c r="G73" s="46">
        <v>9</v>
      </c>
      <c r="H73" s="2">
        <v>1</v>
      </c>
      <c r="I73" s="2">
        <v>1</v>
      </c>
      <c r="J73" s="74"/>
      <c r="K73" s="2">
        <v>0</v>
      </c>
      <c r="L73" s="2">
        <v>0</v>
      </c>
      <c r="M73" s="3">
        <v>0</v>
      </c>
      <c r="N73" s="2"/>
      <c r="O73" s="78"/>
      <c r="P73" s="78"/>
    </row>
    <row r="74" spans="1:16">
      <c r="A74" s="38" t="s">
        <v>83</v>
      </c>
      <c r="B74" s="39">
        <v>2006</v>
      </c>
      <c r="C74" s="40" t="s">
        <v>92</v>
      </c>
      <c r="D74" s="41">
        <v>145</v>
      </c>
      <c r="E74" s="68">
        <v>-1</v>
      </c>
      <c r="F74" s="41">
        <v>203</v>
      </c>
      <c r="G74" s="46">
        <v>98</v>
      </c>
      <c r="H74" s="2">
        <v>44</v>
      </c>
      <c r="I74" s="2">
        <v>12</v>
      </c>
      <c r="J74" s="74"/>
      <c r="K74" s="2">
        <v>15</v>
      </c>
      <c r="L74" s="2">
        <v>35</v>
      </c>
      <c r="M74" s="3">
        <v>92000</v>
      </c>
      <c r="N74" s="2">
        <v>0.5</v>
      </c>
      <c r="O74" s="78"/>
      <c r="P74" s="78"/>
    </row>
    <row r="75" spans="1:16">
      <c r="A75" s="38" t="s">
        <v>83</v>
      </c>
      <c r="B75" s="39">
        <v>2017</v>
      </c>
      <c r="C75" s="40" t="s">
        <v>93</v>
      </c>
      <c r="D75" s="41">
        <v>30</v>
      </c>
      <c r="E75" s="68">
        <v>8</v>
      </c>
      <c r="F75" s="41">
        <v>30</v>
      </c>
      <c r="G75" s="46">
        <v>5</v>
      </c>
      <c r="H75" s="2">
        <v>8</v>
      </c>
      <c r="I75" s="2">
        <v>3</v>
      </c>
      <c r="J75" s="74"/>
      <c r="K75" s="2">
        <v>5</v>
      </c>
      <c r="L75" s="2">
        <v>0</v>
      </c>
      <c r="M75" s="3">
        <v>2500</v>
      </c>
      <c r="N75" s="2"/>
      <c r="O75" s="78"/>
      <c r="P75" s="78"/>
    </row>
    <row r="76" spans="1:16">
      <c r="A76" s="38" t="s">
        <v>83</v>
      </c>
      <c r="B76" s="39">
        <v>2001</v>
      </c>
      <c r="C76" s="40" t="s">
        <v>94</v>
      </c>
      <c r="D76" s="41">
        <v>218</v>
      </c>
      <c r="E76" s="68">
        <v>10</v>
      </c>
      <c r="F76" s="41">
        <v>348</v>
      </c>
      <c r="G76" s="46">
        <v>182</v>
      </c>
      <c r="H76" s="2">
        <v>64</v>
      </c>
      <c r="I76" s="2">
        <v>11</v>
      </c>
      <c r="J76" s="74"/>
      <c r="K76" s="2">
        <v>14</v>
      </c>
      <c r="L76" s="2">
        <v>38</v>
      </c>
      <c r="M76" s="3">
        <v>100000</v>
      </c>
      <c r="N76" s="2">
        <v>0.5</v>
      </c>
      <c r="O76" s="78"/>
      <c r="P76" s="78"/>
    </row>
    <row r="77" spans="1:16" s="5" customFormat="1" ht="18.600000000000001">
      <c r="A77" s="31"/>
      <c r="B77" s="105"/>
      <c r="C77" s="105"/>
      <c r="D77" s="133" t="s">
        <v>95</v>
      </c>
      <c r="E77" s="134"/>
      <c r="F77" s="134"/>
      <c r="G77" s="134"/>
      <c r="H77" s="133" t="s">
        <v>96</v>
      </c>
      <c r="I77" s="134"/>
      <c r="J77" s="134"/>
      <c r="K77" s="134"/>
      <c r="L77" s="134"/>
      <c r="M77" s="134"/>
      <c r="N77" s="134"/>
    </row>
    <row r="78" spans="1:16" s="6" customFormat="1" ht="15.6">
      <c r="A78" s="32"/>
      <c r="B78" s="106"/>
      <c r="C78" s="34" t="s">
        <v>97</v>
      </c>
      <c r="D78" s="34">
        <f>SUM(D2:D77)</f>
        <v>7089</v>
      </c>
      <c r="E78" s="65"/>
      <c r="F78" s="34">
        <f>SUM(F2:F77)</f>
        <v>10058</v>
      </c>
      <c r="G78" s="34">
        <f>SUM(G2:G77)</f>
        <v>4110</v>
      </c>
      <c r="H78" s="34">
        <f t="shared" ref="H78:M78" si="0">SUM(H2:H76)</f>
        <v>1456</v>
      </c>
      <c r="I78" s="34">
        <f t="shared" si="0"/>
        <v>614</v>
      </c>
      <c r="J78" s="33"/>
      <c r="K78" s="34">
        <f t="shared" si="0"/>
        <v>964</v>
      </c>
      <c r="L78" s="34">
        <f t="shared" si="0"/>
        <v>1448</v>
      </c>
      <c r="M78" s="35">
        <f t="shared" si="0"/>
        <v>2179050</v>
      </c>
      <c r="N78" s="36">
        <f>SUM(N2:N77)</f>
        <v>17.795000000000002</v>
      </c>
    </row>
    <row r="79" spans="1:16" s="7" customFormat="1" ht="15.6">
      <c r="B79" s="22"/>
      <c r="C79" s="8"/>
      <c r="D79" s="8"/>
      <c r="E79" s="66"/>
      <c r="F79" s="8"/>
      <c r="G79" s="8"/>
      <c r="H79" s="72"/>
      <c r="I79" s="8"/>
      <c r="J79" s="8"/>
      <c r="K79" s="8"/>
      <c r="L79" s="8"/>
      <c r="M79" s="9"/>
      <c r="N79" s="10"/>
    </row>
    <row r="80" spans="1:16" ht="18.600000000000001">
      <c r="A80" s="78"/>
      <c r="C80" s="132" t="s">
        <v>98</v>
      </c>
      <c r="D80" s="135"/>
      <c r="E80" s="135"/>
      <c r="F80" s="135"/>
      <c r="G80" s="135"/>
      <c r="H80" s="135"/>
      <c r="I80" s="135"/>
      <c r="J80" s="135"/>
      <c r="K80" s="135"/>
      <c r="L80" s="135"/>
      <c r="M80" s="135"/>
      <c r="N80" s="135"/>
      <c r="O80" s="78"/>
      <c r="P80" s="78"/>
    </row>
    <row r="81" spans="3:16">
      <c r="C81" s="2" t="s">
        <v>99</v>
      </c>
      <c r="D81" s="2">
        <v>7276</v>
      </c>
      <c r="E81" s="67"/>
      <c r="F81" s="2">
        <v>10316</v>
      </c>
      <c r="G81" s="2">
        <v>4177</v>
      </c>
      <c r="H81" s="2">
        <v>1303</v>
      </c>
      <c r="I81" s="50">
        <v>592</v>
      </c>
      <c r="J81" s="11">
        <v>1056</v>
      </c>
      <c r="K81" s="11">
        <v>953</v>
      </c>
      <c r="L81" s="11">
        <v>1444</v>
      </c>
      <c r="M81" s="12">
        <v>2327765</v>
      </c>
      <c r="N81" s="4">
        <v>13.5</v>
      </c>
      <c r="O81" s="78"/>
      <c r="P81" s="78"/>
    </row>
    <row r="82" spans="3:16">
      <c r="C82" s="2" t="s">
        <v>100</v>
      </c>
      <c r="D82" s="2">
        <v>7048</v>
      </c>
      <c r="E82" s="67"/>
      <c r="F82" s="2">
        <v>9767</v>
      </c>
      <c r="G82" s="2">
        <v>3791</v>
      </c>
      <c r="H82" s="2">
        <v>1187</v>
      </c>
      <c r="I82" s="50">
        <v>585</v>
      </c>
      <c r="J82" s="11">
        <v>1006</v>
      </c>
      <c r="K82" s="11">
        <v>908</v>
      </c>
      <c r="L82" s="11">
        <v>1366</v>
      </c>
      <c r="M82" s="12">
        <v>1986950</v>
      </c>
      <c r="N82" s="4">
        <v>12.75</v>
      </c>
      <c r="O82" s="78"/>
      <c r="P82" s="78"/>
    </row>
    <row r="83" spans="3:16">
      <c r="C83" s="2" t="s">
        <v>101</v>
      </c>
      <c r="D83" s="2">
        <v>6835</v>
      </c>
      <c r="E83" s="67"/>
      <c r="F83" s="2">
        <v>9077</v>
      </c>
      <c r="G83" s="2">
        <v>3348</v>
      </c>
      <c r="H83" s="2">
        <v>1076</v>
      </c>
      <c r="I83" s="1">
        <v>544</v>
      </c>
      <c r="J83" s="2">
        <v>952</v>
      </c>
      <c r="K83" s="2">
        <v>760</v>
      </c>
      <c r="L83" s="2">
        <v>1121</v>
      </c>
      <c r="M83" s="13">
        <v>1892350</v>
      </c>
      <c r="N83" s="102"/>
      <c r="O83" s="78"/>
      <c r="P83" s="78"/>
    </row>
    <row r="84" spans="3:16">
      <c r="C84" s="2" t="s">
        <v>102</v>
      </c>
      <c r="D84" s="2">
        <v>5777</v>
      </c>
      <c r="E84" s="67"/>
      <c r="F84" s="2">
        <v>8592</v>
      </c>
      <c r="G84" s="2">
        <v>2897</v>
      </c>
      <c r="H84" s="2">
        <v>1114</v>
      </c>
      <c r="I84" s="1">
        <v>510</v>
      </c>
      <c r="J84" s="2">
        <v>902</v>
      </c>
      <c r="K84" s="2">
        <v>831</v>
      </c>
      <c r="L84" s="2">
        <v>1260</v>
      </c>
      <c r="M84" s="13">
        <v>1722800</v>
      </c>
      <c r="N84" s="102"/>
      <c r="O84" s="78"/>
      <c r="P84" s="78"/>
    </row>
    <row r="85" spans="3:16">
      <c r="C85" s="2" t="s">
        <v>103</v>
      </c>
      <c r="D85" s="100"/>
      <c r="E85" s="101"/>
      <c r="F85" s="100"/>
      <c r="G85" s="100"/>
      <c r="H85" s="2">
        <v>1010</v>
      </c>
      <c r="I85" s="1">
        <v>449</v>
      </c>
      <c r="J85" s="2">
        <v>898</v>
      </c>
      <c r="K85" s="2">
        <v>690</v>
      </c>
      <c r="L85" s="2">
        <v>1008</v>
      </c>
      <c r="M85" s="103"/>
      <c r="N85" s="102"/>
      <c r="O85" s="78"/>
      <c r="P85" s="78"/>
    </row>
    <row r="87" spans="3:16">
      <c r="C87" s="78"/>
      <c r="D87" s="78"/>
      <c r="F87" s="78"/>
      <c r="I87" s="78"/>
      <c r="J87" s="78"/>
      <c r="K87" s="78"/>
      <c r="L87" s="78"/>
      <c r="M87" s="16" t="s">
        <v>104</v>
      </c>
      <c r="O87" s="78"/>
      <c r="P87" s="78"/>
    </row>
    <row r="88" spans="3:16">
      <c r="C88" s="78"/>
      <c r="D88" s="78"/>
      <c r="F88" s="78"/>
      <c r="I88" s="78"/>
      <c r="J88" s="78"/>
      <c r="K88" s="78"/>
      <c r="L88" s="20" t="s">
        <v>105</v>
      </c>
      <c r="M88" s="61">
        <v>22761483</v>
      </c>
      <c r="O88" s="62" t="s">
        <v>106</v>
      </c>
      <c r="P88" s="62"/>
    </row>
    <row r="89" spans="3:16" ht="15.6">
      <c r="C89" s="78"/>
      <c r="D89" s="78"/>
      <c r="F89" s="62"/>
      <c r="G89" s="62"/>
      <c r="H89" s="73"/>
      <c r="I89" s="78"/>
      <c r="J89" s="78"/>
      <c r="K89" s="78"/>
      <c r="L89" s="60" t="s">
        <v>99</v>
      </c>
      <c r="M89" s="59">
        <v>20182433</v>
      </c>
      <c r="O89" s="62" t="s">
        <v>106</v>
      </c>
      <c r="P89" s="62"/>
    </row>
    <row r="90" spans="3:16">
      <c r="C90" s="78"/>
      <c r="D90" s="78"/>
      <c r="F90" s="62"/>
      <c r="G90" s="62"/>
      <c r="H90" s="73"/>
      <c r="I90" s="78"/>
      <c r="J90" s="78"/>
      <c r="K90" s="78"/>
      <c r="L90" s="2" t="s">
        <v>100</v>
      </c>
      <c r="M90" s="59">
        <v>17454668</v>
      </c>
      <c r="O90" s="78"/>
      <c r="P90" s="78"/>
    </row>
    <row r="91" spans="3:16">
      <c r="C91" s="78"/>
      <c r="D91" s="78"/>
      <c r="F91" s="78"/>
      <c r="I91" s="78"/>
      <c r="J91" s="78"/>
      <c r="K91" s="78"/>
      <c r="L91" s="2" t="s">
        <v>101</v>
      </c>
      <c r="M91" s="59">
        <v>15467718</v>
      </c>
      <c r="O91" s="78"/>
      <c r="P91" s="78"/>
    </row>
    <row r="92" spans="3:16">
      <c r="C92" s="78"/>
      <c r="D92" s="78"/>
      <c r="F92" s="78"/>
      <c r="I92" s="78"/>
      <c r="J92" s="78"/>
      <c r="K92" s="78"/>
      <c r="L92" s="2" t="s">
        <v>102</v>
      </c>
      <c r="M92" s="59">
        <v>13575368</v>
      </c>
      <c r="O92" s="78"/>
      <c r="P92" s="78"/>
    </row>
    <row r="93" spans="3:16">
      <c r="C93" s="78"/>
      <c r="D93" s="78"/>
      <c r="F93" s="78"/>
      <c r="I93" s="78"/>
      <c r="J93" s="78"/>
      <c r="K93" s="78"/>
      <c r="L93" s="78"/>
      <c r="M93" s="78"/>
      <c r="O93" s="78"/>
      <c r="P93" s="78"/>
    </row>
    <row r="94" spans="3:16">
      <c r="C94" s="78"/>
      <c r="D94" s="78"/>
      <c r="F94" s="78"/>
      <c r="I94" s="78"/>
      <c r="J94" s="78"/>
      <c r="K94" s="78"/>
      <c r="L94" s="78"/>
      <c r="M94" s="78"/>
      <c r="O94" s="78"/>
      <c r="P94" s="78"/>
    </row>
    <row r="95" spans="3:16">
      <c r="C95" s="78"/>
      <c r="D95" s="78"/>
      <c r="F95" s="78"/>
      <c r="I95" s="78"/>
      <c r="J95" s="78"/>
      <c r="K95" s="78"/>
      <c r="L95" s="78"/>
      <c r="M95" s="17"/>
      <c r="O95" s="78"/>
      <c r="P95" s="78"/>
    </row>
  </sheetData>
  <autoFilter ref="A1:A95" xr:uid="{A5C24B28-FBFD-4C52-BE1F-E54BC63A0A13}"/>
  <sortState xmlns:xlrd2="http://schemas.microsoft.com/office/spreadsheetml/2017/richdata2" ref="A2:N76">
    <sortCondition ref="A2:A76"/>
    <sortCondition ref="C2:C76"/>
  </sortState>
  <mergeCells count="3">
    <mergeCell ref="C80:N80"/>
    <mergeCell ref="D77:G77"/>
    <mergeCell ref="H77:N7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B93B4-0278-451A-A410-F847EDBDF61A}">
  <dimension ref="A1:M80"/>
  <sheetViews>
    <sheetView workbookViewId="0">
      <pane ySplit="3" topLeftCell="A46" activePane="bottomLeft" state="frozen"/>
      <selection pane="bottomLeft" activeCell="C7" sqref="C7"/>
    </sheetView>
  </sheetViews>
  <sheetFormatPr defaultRowHeight="14.45"/>
  <cols>
    <col min="2" max="2" width="32.7109375" bestFit="1" customWidth="1"/>
    <col min="4" max="4" width="7.85546875" customWidth="1"/>
    <col min="6" max="7" width="7.7109375" customWidth="1"/>
    <col min="8" max="8" width="12.85546875" customWidth="1"/>
    <col min="10" max="10" width="16.42578125" customWidth="1"/>
    <col min="11" max="11" width="13.42578125" customWidth="1"/>
    <col min="12" max="12" width="15.85546875" customWidth="1"/>
    <col min="13" max="13" width="142.42578125" bestFit="1" customWidth="1"/>
  </cols>
  <sheetData>
    <row r="1" spans="1:13">
      <c r="A1" s="93" t="s">
        <v>168</v>
      </c>
      <c r="B1" s="93" t="s">
        <v>2</v>
      </c>
      <c r="C1" s="139" t="s">
        <v>274</v>
      </c>
      <c r="D1" s="140"/>
      <c r="E1" s="140"/>
      <c r="F1" s="140"/>
      <c r="G1" s="140"/>
      <c r="H1" s="140"/>
      <c r="I1" s="140"/>
      <c r="J1" s="140"/>
      <c r="K1" s="140"/>
      <c r="L1" s="140"/>
      <c r="M1" s="141"/>
    </row>
    <row r="2" spans="1:13">
      <c r="A2" s="93"/>
      <c r="B2" s="93"/>
      <c r="C2" s="107" t="s">
        <v>275</v>
      </c>
      <c r="D2" s="94" t="s">
        <v>276</v>
      </c>
      <c r="E2" s="94" t="s">
        <v>277</v>
      </c>
      <c r="F2" s="94" t="s">
        <v>278</v>
      </c>
      <c r="G2" s="94" t="s">
        <v>279</v>
      </c>
      <c r="H2" s="94" t="s">
        <v>280</v>
      </c>
      <c r="I2" s="94" t="s">
        <v>281</v>
      </c>
      <c r="J2" s="94" t="s">
        <v>282</v>
      </c>
      <c r="K2" s="94" t="s">
        <v>283</v>
      </c>
      <c r="L2" s="94" t="s">
        <v>284</v>
      </c>
      <c r="M2" s="93" t="s">
        <v>249</v>
      </c>
    </row>
    <row r="3" spans="1:13">
      <c r="A3" s="95"/>
      <c r="B3" s="95"/>
      <c r="C3" s="95" t="s">
        <v>285</v>
      </c>
      <c r="D3" s="95" t="s">
        <v>286</v>
      </c>
      <c r="E3" s="95" t="s">
        <v>287</v>
      </c>
      <c r="F3" s="95" t="s">
        <v>288</v>
      </c>
      <c r="G3" s="95" t="s">
        <v>289</v>
      </c>
      <c r="H3" s="95" t="s">
        <v>290</v>
      </c>
      <c r="I3" s="95" t="s">
        <v>9</v>
      </c>
      <c r="J3" s="95" t="s">
        <v>291</v>
      </c>
      <c r="K3" s="95" t="s">
        <v>292</v>
      </c>
      <c r="L3" s="95" t="s">
        <v>293</v>
      </c>
      <c r="M3" s="95"/>
    </row>
    <row r="4" spans="1:13">
      <c r="A4" s="78" t="s">
        <v>15</v>
      </c>
      <c r="B4" s="78" t="s">
        <v>16</v>
      </c>
      <c r="C4" s="78"/>
      <c r="D4" s="78"/>
      <c r="E4" s="78">
        <v>1</v>
      </c>
      <c r="F4" s="78">
        <v>1</v>
      </c>
      <c r="G4" s="78"/>
      <c r="H4" s="78"/>
      <c r="I4" s="78"/>
      <c r="J4" s="78"/>
      <c r="K4" s="78"/>
      <c r="L4" s="78"/>
      <c r="M4" s="78"/>
    </row>
    <row r="5" spans="1:13">
      <c r="A5" s="78" t="s">
        <v>15</v>
      </c>
      <c r="B5" s="78" t="s">
        <v>17</v>
      </c>
      <c r="C5" s="78"/>
      <c r="D5" s="78"/>
      <c r="E5" s="78"/>
      <c r="F5" s="78">
        <v>1</v>
      </c>
      <c r="G5" s="78"/>
      <c r="H5" s="78">
        <v>1</v>
      </c>
      <c r="I5" s="78">
        <v>1</v>
      </c>
      <c r="J5" s="78">
        <v>1</v>
      </c>
      <c r="K5" s="78"/>
      <c r="L5" s="78"/>
      <c r="M5" s="78"/>
    </row>
    <row r="6" spans="1:13">
      <c r="A6" s="78" t="s">
        <v>15</v>
      </c>
      <c r="B6" s="78" t="s">
        <v>18</v>
      </c>
      <c r="C6" s="78"/>
      <c r="D6" s="78"/>
      <c r="E6" s="78">
        <v>1</v>
      </c>
      <c r="F6" s="78">
        <v>1</v>
      </c>
      <c r="G6" s="78"/>
      <c r="H6" s="78"/>
      <c r="I6" s="78">
        <v>1</v>
      </c>
      <c r="J6" s="78"/>
      <c r="K6" s="78"/>
      <c r="L6" s="78"/>
      <c r="M6" s="78"/>
    </row>
    <row r="7" spans="1:13">
      <c r="A7" s="78" t="s">
        <v>15</v>
      </c>
      <c r="B7" s="78" t="s">
        <v>19</v>
      </c>
      <c r="C7" s="78"/>
      <c r="D7" s="78"/>
      <c r="E7" s="78"/>
      <c r="F7" s="78"/>
      <c r="G7" s="78">
        <v>1</v>
      </c>
      <c r="H7" s="78">
        <v>1</v>
      </c>
      <c r="I7" s="78"/>
      <c r="J7" s="78"/>
      <c r="K7" s="78"/>
      <c r="L7" s="78">
        <v>1</v>
      </c>
      <c r="M7" s="78" t="s">
        <v>294</v>
      </c>
    </row>
    <row r="8" spans="1:13">
      <c r="A8" s="78" t="s">
        <v>15</v>
      </c>
      <c r="B8" s="78" t="s">
        <v>20</v>
      </c>
      <c r="C8" s="78">
        <v>1</v>
      </c>
      <c r="D8" s="78"/>
      <c r="E8" s="78">
        <v>1</v>
      </c>
      <c r="F8" s="78">
        <v>1</v>
      </c>
      <c r="G8" s="78">
        <v>1</v>
      </c>
      <c r="H8" s="78">
        <v>1</v>
      </c>
      <c r="I8" s="78">
        <v>1</v>
      </c>
      <c r="J8" s="78"/>
      <c r="K8" s="78"/>
      <c r="L8" s="78"/>
      <c r="M8" s="78" t="s">
        <v>295</v>
      </c>
    </row>
    <row r="9" spans="1:13">
      <c r="A9" s="78" t="s">
        <v>15</v>
      </c>
      <c r="B9" s="78" t="s">
        <v>21</v>
      </c>
      <c r="C9" s="78"/>
      <c r="D9" s="78"/>
      <c r="E9" s="78"/>
      <c r="F9" s="78"/>
      <c r="G9" s="78">
        <v>1</v>
      </c>
      <c r="H9" s="78">
        <v>1</v>
      </c>
      <c r="I9" s="78"/>
      <c r="J9" s="78"/>
      <c r="K9" s="78"/>
      <c r="L9" s="78"/>
      <c r="M9" s="78"/>
    </row>
    <row r="10" spans="1:13">
      <c r="A10" s="78" t="s">
        <v>15</v>
      </c>
      <c r="B10" s="78" t="s">
        <v>209</v>
      </c>
      <c r="C10" s="78">
        <v>1</v>
      </c>
      <c r="D10" s="78">
        <v>1</v>
      </c>
      <c r="E10" s="78"/>
      <c r="F10" s="78">
        <v>1</v>
      </c>
      <c r="G10" s="78"/>
      <c r="H10" s="78">
        <v>1</v>
      </c>
      <c r="I10" s="78">
        <v>1</v>
      </c>
      <c r="J10" s="78"/>
      <c r="K10" s="78"/>
      <c r="L10" s="78"/>
      <c r="M10" s="78" t="s">
        <v>296</v>
      </c>
    </row>
    <row r="11" spans="1:13">
      <c r="A11" s="78" t="s">
        <v>15</v>
      </c>
      <c r="B11" s="78" t="s">
        <v>158</v>
      </c>
      <c r="C11" s="78"/>
      <c r="D11" s="78">
        <v>1</v>
      </c>
      <c r="E11" s="78">
        <v>1</v>
      </c>
      <c r="F11" s="78">
        <v>1</v>
      </c>
      <c r="G11" s="78">
        <v>1</v>
      </c>
      <c r="H11" s="78"/>
      <c r="I11" s="78"/>
      <c r="J11" s="78">
        <v>1</v>
      </c>
      <c r="K11" s="78"/>
      <c r="L11" s="78">
        <v>1</v>
      </c>
      <c r="M11" s="78"/>
    </row>
    <row r="12" spans="1:13">
      <c r="A12" s="78" t="s">
        <v>15</v>
      </c>
      <c r="B12" s="78" t="s">
        <v>24</v>
      </c>
      <c r="C12" s="78"/>
      <c r="D12" s="78"/>
      <c r="E12" s="78"/>
      <c r="F12" s="78"/>
      <c r="G12" s="78"/>
      <c r="H12" s="78"/>
      <c r="I12" s="78"/>
      <c r="J12" s="78"/>
      <c r="K12" s="78"/>
      <c r="L12" s="78">
        <v>1</v>
      </c>
      <c r="M12" s="78"/>
    </row>
    <row r="13" spans="1:13">
      <c r="A13" s="78" t="s">
        <v>15</v>
      </c>
      <c r="B13" s="78" t="s">
        <v>25</v>
      </c>
      <c r="C13" s="78"/>
      <c r="D13" s="78"/>
      <c r="E13" s="78"/>
      <c r="F13" s="78">
        <v>1</v>
      </c>
      <c r="G13" s="78"/>
      <c r="H13" s="78">
        <v>1</v>
      </c>
      <c r="I13" s="78"/>
      <c r="J13" s="78"/>
      <c r="K13" s="78"/>
      <c r="L13" s="78"/>
      <c r="M13" s="78"/>
    </row>
    <row r="14" spans="1:13">
      <c r="A14" s="78" t="s">
        <v>15</v>
      </c>
      <c r="B14" s="78" t="s">
        <v>26</v>
      </c>
      <c r="C14" s="78">
        <v>1</v>
      </c>
      <c r="D14" s="78"/>
      <c r="E14" s="78"/>
      <c r="F14" s="78">
        <v>1</v>
      </c>
      <c r="G14" s="78"/>
      <c r="H14" s="78">
        <v>1</v>
      </c>
      <c r="I14" s="78"/>
      <c r="J14" s="78"/>
      <c r="K14" s="78"/>
      <c r="L14" s="78"/>
      <c r="M14" s="78"/>
    </row>
    <row r="15" spans="1:13">
      <c r="A15" s="78" t="s">
        <v>15</v>
      </c>
      <c r="B15" s="78" t="s">
        <v>27</v>
      </c>
      <c r="C15" s="78">
        <v>1</v>
      </c>
      <c r="D15" s="78"/>
      <c r="E15" s="78">
        <v>1</v>
      </c>
      <c r="F15" s="78">
        <v>1</v>
      </c>
      <c r="G15" s="78">
        <v>1</v>
      </c>
      <c r="H15" s="78">
        <v>1</v>
      </c>
      <c r="I15" s="78">
        <v>1</v>
      </c>
      <c r="J15" s="78">
        <v>1</v>
      </c>
      <c r="K15" s="78"/>
      <c r="L15" s="78"/>
      <c r="M15" s="78"/>
    </row>
    <row r="16" spans="1:13">
      <c r="A16" s="78" t="s">
        <v>15</v>
      </c>
      <c r="B16" s="78" t="s">
        <v>28</v>
      </c>
      <c r="C16" s="78"/>
      <c r="D16" s="78"/>
      <c r="E16" s="78"/>
      <c r="F16" s="78">
        <v>1</v>
      </c>
      <c r="G16" s="78">
        <v>1</v>
      </c>
      <c r="H16" s="78">
        <v>1</v>
      </c>
      <c r="I16" s="78"/>
      <c r="J16" s="78">
        <v>1</v>
      </c>
      <c r="K16" s="78"/>
      <c r="L16" s="78"/>
      <c r="M16" s="78"/>
    </row>
    <row r="17" spans="1:13">
      <c r="A17" s="78" t="s">
        <v>15</v>
      </c>
      <c r="B17" s="78" t="s">
        <v>29</v>
      </c>
      <c r="C17" s="78">
        <v>1</v>
      </c>
      <c r="D17" s="78"/>
      <c r="E17" s="78">
        <v>1</v>
      </c>
      <c r="F17" s="78">
        <v>1</v>
      </c>
      <c r="G17" s="78">
        <v>1</v>
      </c>
      <c r="H17" s="78">
        <v>1</v>
      </c>
      <c r="I17" s="78">
        <v>1</v>
      </c>
      <c r="J17" s="78">
        <v>1</v>
      </c>
      <c r="K17" s="78"/>
      <c r="L17" s="78"/>
      <c r="M17" s="78"/>
    </row>
    <row r="18" spans="1:13">
      <c r="A18" s="78" t="s">
        <v>15</v>
      </c>
      <c r="B18" s="78" t="s">
        <v>30</v>
      </c>
      <c r="C18" s="78"/>
      <c r="D18" s="78"/>
      <c r="E18" s="78">
        <v>1</v>
      </c>
      <c r="F18" s="78">
        <v>1</v>
      </c>
      <c r="G18" s="78">
        <v>1</v>
      </c>
      <c r="H18" s="78"/>
      <c r="I18" s="78">
        <v>1</v>
      </c>
      <c r="J18" s="78"/>
      <c r="K18" s="78"/>
      <c r="L18" s="78"/>
      <c r="M18" s="78"/>
    </row>
    <row r="19" spans="1:13">
      <c r="A19" s="78" t="s">
        <v>15</v>
      </c>
      <c r="B19" s="78" t="s">
        <v>31</v>
      </c>
      <c r="C19" s="78">
        <v>1</v>
      </c>
      <c r="D19" s="78"/>
      <c r="E19" s="78"/>
      <c r="F19" s="78">
        <v>1</v>
      </c>
      <c r="G19" s="78"/>
      <c r="H19" s="78"/>
      <c r="I19" s="78">
        <v>1</v>
      </c>
      <c r="J19" s="78">
        <v>1</v>
      </c>
      <c r="K19" s="78"/>
      <c r="L19" s="78"/>
      <c r="M19" s="78" t="s">
        <v>297</v>
      </c>
    </row>
    <row r="20" spans="1:13">
      <c r="A20" s="78" t="s">
        <v>15</v>
      </c>
      <c r="B20" s="78" t="s">
        <v>33</v>
      </c>
      <c r="C20" s="78">
        <v>1</v>
      </c>
      <c r="D20" s="78"/>
      <c r="E20" s="78"/>
      <c r="F20" s="78">
        <v>1</v>
      </c>
      <c r="G20" s="78">
        <v>1</v>
      </c>
      <c r="H20" s="78"/>
      <c r="I20" s="78"/>
      <c r="J20" s="78"/>
      <c r="K20" s="78"/>
      <c r="L20" s="78"/>
      <c r="M20" s="78"/>
    </row>
    <row r="21" spans="1:13">
      <c r="A21" s="78" t="s">
        <v>15</v>
      </c>
      <c r="B21" s="78" t="s">
        <v>34</v>
      </c>
      <c r="C21" s="78"/>
      <c r="D21" s="78"/>
      <c r="E21" s="78">
        <v>1</v>
      </c>
      <c r="F21" s="78"/>
      <c r="G21" s="78">
        <v>1</v>
      </c>
      <c r="H21" s="78"/>
      <c r="I21" s="78"/>
      <c r="J21" s="78"/>
      <c r="K21" s="78"/>
      <c r="L21" s="78"/>
      <c r="M21" s="78"/>
    </row>
    <row r="22" spans="1:13">
      <c r="A22" s="78" t="s">
        <v>35</v>
      </c>
      <c r="B22" s="78" t="s">
        <v>213</v>
      </c>
      <c r="C22" s="78">
        <v>1</v>
      </c>
      <c r="D22" s="78"/>
      <c r="E22" s="78">
        <v>1</v>
      </c>
      <c r="F22" s="78"/>
      <c r="G22" s="78">
        <v>1</v>
      </c>
      <c r="H22" s="78"/>
      <c r="I22" s="78"/>
      <c r="J22" s="78"/>
      <c r="K22" s="78"/>
      <c r="L22" s="78"/>
      <c r="M22" s="78"/>
    </row>
    <row r="23" spans="1:13">
      <c r="A23" s="78" t="s">
        <v>35</v>
      </c>
      <c r="B23" s="78" t="s">
        <v>129</v>
      </c>
      <c r="C23" s="78"/>
      <c r="D23" s="78">
        <v>1</v>
      </c>
      <c r="E23" s="78">
        <v>1</v>
      </c>
      <c r="F23" s="78">
        <v>1</v>
      </c>
      <c r="G23" s="78">
        <v>1</v>
      </c>
      <c r="H23" s="78"/>
      <c r="I23" s="78">
        <v>1</v>
      </c>
      <c r="J23" s="78"/>
      <c r="K23" s="78"/>
      <c r="L23" s="78"/>
      <c r="M23" s="78"/>
    </row>
    <row r="24" spans="1:13">
      <c r="A24" s="78" t="s">
        <v>35</v>
      </c>
      <c r="B24" s="78" t="s">
        <v>214</v>
      </c>
      <c r="C24" s="78"/>
      <c r="D24" s="78"/>
      <c r="E24" s="78"/>
      <c r="F24" s="78">
        <v>1</v>
      </c>
      <c r="G24" s="78">
        <v>1</v>
      </c>
      <c r="H24" s="78">
        <v>1</v>
      </c>
      <c r="I24" s="78"/>
      <c r="J24" s="78"/>
      <c r="K24" s="78"/>
      <c r="L24" s="78"/>
      <c r="M24" s="78"/>
    </row>
    <row r="25" spans="1:13">
      <c r="A25" s="78" t="s">
        <v>35</v>
      </c>
      <c r="B25" s="78" t="s">
        <v>215</v>
      </c>
      <c r="C25" s="78">
        <v>1</v>
      </c>
      <c r="D25" s="78"/>
      <c r="E25" s="78"/>
      <c r="F25" s="78">
        <v>1</v>
      </c>
      <c r="G25" s="78">
        <v>1</v>
      </c>
      <c r="H25" s="78"/>
      <c r="I25" s="78"/>
      <c r="J25" s="78"/>
      <c r="K25" s="78"/>
      <c r="L25" s="78"/>
      <c r="M25" s="78"/>
    </row>
    <row r="26" spans="1:13">
      <c r="A26" s="78" t="s">
        <v>35</v>
      </c>
      <c r="B26" s="78" t="s">
        <v>40</v>
      </c>
      <c r="C26" s="78"/>
      <c r="D26" s="78"/>
      <c r="E26" s="78"/>
      <c r="F26" s="78"/>
      <c r="G26" s="78"/>
      <c r="H26" s="78"/>
      <c r="I26" s="78"/>
      <c r="J26" s="78"/>
      <c r="K26" s="78"/>
      <c r="L26" s="78">
        <v>1</v>
      </c>
      <c r="M26" s="78"/>
    </row>
    <row r="27" spans="1:13">
      <c r="A27" s="78" t="s">
        <v>35</v>
      </c>
      <c r="B27" s="78" t="s">
        <v>41</v>
      </c>
      <c r="C27" s="78"/>
      <c r="D27" s="78">
        <v>1</v>
      </c>
      <c r="E27" s="78">
        <v>1</v>
      </c>
      <c r="F27" s="78">
        <v>1</v>
      </c>
      <c r="G27" s="78"/>
      <c r="H27" s="78"/>
      <c r="I27" s="78"/>
      <c r="J27" s="78"/>
      <c r="K27" s="78"/>
      <c r="L27" s="78"/>
      <c r="M27" s="78"/>
    </row>
    <row r="28" spans="1:13">
      <c r="A28" s="78" t="s">
        <v>35</v>
      </c>
      <c r="B28" s="78" t="s">
        <v>42</v>
      </c>
      <c r="C28" s="78"/>
      <c r="D28" s="78"/>
      <c r="E28" s="78"/>
      <c r="F28" s="78">
        <v>1</v>
      </c>
      <c r="G28" s="78">
        <v>1</v>
      </c>
      <c r="H28" s="78"/>
      <c r="I28" s="78"/>
      <c r="J28" s="78">
        <v>1</v>
      </c>
      <c r="K28" s="78"/>
      <c r="L28" s="78"/>
      <c r="M28" s="78"/>
    </row>
    <row r="29" spans="1:13">
      <c r="A29" s="78" t="s">
        <v>35</v>
      </c>
      <c r="B29" s="78" t="s">
        <v>43</v>
      </c>
      <c r="C29" s="78"/>
      <c r="D29" s="78"/>
      <c r="E29" s="78">
        <v>1</v>
      </c>
      <c r="F29" s="78">
        <v>1</v>
      </c>
      <c r="G29" s="78">
        <v>1</v>
      </c>
      <c r="H29" s="78"/>
      <c r="I29" s="78">
        <v>1</v>
      </c>
      <c r="J29" s="78"/>
      <c r="K29" s="78"/>
      <c r="L29" s="78"/>
      <c r="M29" s="78"/>
    </row>
    <row r="30" spans="1:13">
      <c r="A30" s="78" t="s">
        <v>35</v>
      </c>
      <c r="B30" s="78" t="s">
        <v>44</v>
      </c>
      <c r="C30" s="78"/>
      <c r="D30" s="78"/>
      <c r="E30" s="78"/>
      <c r="F30" s="78">
        <v>1</v>
      </c>
      <c r="G30" s="78">
        <v>1</v>
      </c>
      <c r="H30" s="78"/>
      <c r="I30" s="78"/>
      <c r="J30" s="78"/>
      <c r="K30" s="78"/>
      <c r="L30" s="78"/>
      <c r="M30" s="78"/>
    </row>
    <row r="31" spans="1:13">
      <c r="A31" s="78" t="s">
        <v>35</v>
      </c>
      <c r="B31" s="78" t="s">
        <v>45</v>
      </c>
      <c r="C31" s="78">
        <v>1</v>
      </c>
      <c r="D31" s="78"/>
      <c r="E31" s="78">
        <v>1</v>
      </c>
      <c r="F31" s="78">
        <v>1</v>
      </c>
      <c r="G31" s="78"/>
      <c r="H31" s="78">
        <v>1</v>
      </c>
      <c r="I31" s="78">
        <v>1</v>
      </c>
      <c r="J31" s="78"/>
      <c r="K31" s="78"/>
      <c r="L31" s="78"/>
      <c r="M31" s="78"/>
    </row>
    <row r="32" spans="1:13">
      <c r="A32" s="78" t="s">
        <v>35</v>
      </c>
      <c r="B32" s="78" t="s">
        <v>46</v>
      </c>
      <c r="C32" s="78"/>
      <c r="D32" s="78"/>
      <c r="E32" s="78"/>
      <c r="F32" s="78">
        <v>1</v>
      </c>
      <c r="G32" s="78"/>
      <c r="H32" s="78"/>
      <c r="I32" s="78">
        <v>1</v>
      </c>
      <c r="J32" s="78"/>
      <c r="K32" s="78"/>
      <c r="L32" s="78"/>
      <c r="M32" s="78"/>
    </row>
    <row r="33" spans="1:13">
      <c r="A33" s="78" t="s">
        <v>35</v>
      </c>
      <c r="B33" s="78" t="s">
        <v>218</v>
      </c>
      <c r="C33" s="78"/>
      <c r="D33" s="78"/>
      <c r="E33" s="78">
        <v>1</v>
      </c>
      <c r="F33" s="78">
        <v>1</v>
      </c>
      <c r="G33" s="78">
        <v>1</v>
      </c>
      <c r="H33" s="78"/>
      <c r="I33" s="78">
        <v>1</v>
      </c>
      <c r="J33" s="78"/>
      <c r="K33" s="78"/>
      <c r="L33" s="78"/>
      <c r="M33" s="78"/>
    </row>
    <row r="34" spans="1:13">
      <c r="A34" s="78" t="s">
        <v>35</v>
      </c>
      <c r="B34" s="78" t="s">
        <v>48</v>
      </c>
      <c r="C34" s="78"/>
      <c r="D34" s="78"/>
      <c r="E34" s="78"/>
      <c r="F34" s="78"/>
      <c r="G34" s="78"/>
      <c r="H34" s="78"/>
      <c r="I34" s="78"/>
      <c r="J34" s="78"/>
      <c r="K34" s="78">
        <v>1</v>
      </c>
      <c r="L34" s="78"/>
      <c r="M34" s="78" t="s">
        <v>298</v>
      </c>
    </row>
    <row r="35" spans="1:13">
      <c r="A35" s="78" t="s">
        <v>35</v>
      </c>
      <c r="B35" s="78" t="s">
        <v>49</v>
      </c>
      <c r="C35" s="78"/>
      <c r="D35" s="78"/>
      <c r="E35" s="78">
        <v>1</v>
      </c>
      <c r="F35" s="78">
        <v>1</v>
      </c>
      <c r="G35" s="78"/>
      <c r="H35" s="78"/>
      <c r="I35" s="78"/>
      <c r="J35" s="78">
        <v>1</v>
      </c>
      <c r="K35" s="78"/>
      <c r="L35" s="78"/>
      <c r="M35" s="78"/>
    </row>
    <row r="36" spans="1:13">
      <c r="A36" s="78" t="s">
        <v>35</v>
      </c>
      <c r="B36" s="78" t="s">
        <v>50</v>
      </c>
      <c r="C36" s="78">
        <v>1</v>
      </c>
      <c r="D36" s="78"/>
      <c r="E36" s="78">
        <v>1</v>
      </c>
      <c r="F36" s="78">
        <v>1</v>
      </c>
      <c r="G36" s="78">
        <v>1</v>
      </c>
      <c r="H36" s="78">
        <v>1</v>
      </c>
      <c r="I36" s="78">
        <v>1</v>
      </c>
      <c r="J36" s="78"/>
      <c r="K36" s="78"/>
      <c r="L36" s="78"/>
      <c r="M36" s="78"/>
    </row>
    <row r="37" spans="1:13">
      <c r="A37" s="78" t="s">
        <v>35</v>
      </c>
      <c r="B37" s="78" t="s">
        <v>51</v>
      </c>
      <c r="C37" s="78"/>
      <c r="D37" s="78"/>
      <c r="E37" s="78"/>
      <c r="F37" s="78"/>
      <c r="G37" s="78"/>
      <c r="H37" s="78"/>
      <c r="I37" s="78">
        <v>1</v>
      </c>
      <c r="J37" s="78">
        <v>1</v>
      </c>
      <c r="K37" s="78"/>
      <c r="L37" s="78"/>
      <c r="M37" s="78"/>
    </row>
    <row r="38" spans="1:13">
      <c r="A38" s="78" t="s">
        <v>35</v>
      </c>
      <c r="B38" s="78" t="s">
        <v>52</v>
      </c>
      <c r="C38" s="78"/>
      <c r="D38" s="78"/>
      <c r="E38" s="78">
        <v>1</v>
      </c>
      <c r="F38" s="78">
        <v>1</v>
      </c>
      <c r="G38" s="78">
        <v>1</v>
      </c>
      <c r="H38" s="78"/>
      <c r="I38" s="78"/>
      <c r="J38" s="78"/>
      <c r="K38" s="78"/>
      <c r="L38" s="78"/>
      <c r="M38" s="78"/>
    </row>
    <row r="39" spans="1:13">
      <c r="A39" s="78" t="s">
        <v>35</v>
      </c>
      <c r="B39" s="78" t="s">
        <v>53</v>
      </c>
      <c r="C39" s="78">
        <v>1</v>
      </c>
      <c r="D39" s="78">
        <v>1</v>
      </c>
      <c r="E39" s="78">
        <v>1</v>
      </c>
      <c r="F39" s="78">
        <v>1</v>
      </c>
      <c r="G39" s="78"/>
      <c r="H39" s="78"/>
      <c r="I39" s="78">
        <v>1</v>
      </c>
      <c r="J39" s="78">
        <v>1</v>
      </c>
      <c r="K39" s="78"/>
      <c r="L39" s="78"/>
      <c r="M39" s="78"/>
    </row>
    <row r="40" spans="1:13">
      <c r="A40" s="78" t="s">
        <v>35</v>
      </c>
      <c r="B40" s="78" t="s">
        <v>54</v>
      </c>
      <c r="C40" s="78"/>
      <c r="D40" s="78"/>
      <c r="E40" s="78">
        <v>1</v>
      </c>
      <c r="F40" s="78">
        <v>1</v>
      </c>
      <c r="G40" s="78"/>
      <c r="H40" s="78"/>
      <c r="I40" s="78">
        <v>1</v>
      </c>
      <c r="J40" s="78"/>
      <c r="K40" s="78"/>
      <c r="L40" s="78"/>
      <c r="M40" s="78"/>
    </row>
    <row r="41" spans="1:13">
      <c r="A41" s="78" t="s">
        <v>35</v>
      </c>
      <c r="B41" s="78" t="s">
        <v>55</v>
      </c>
      <c r="C41" s="78"/>
      <c r="D41" s="78"/>
      <c r="E41" s="78"/>
      <c r="F41" s="78">
        <v>1</v>
      </c>
      <c r="G41" s="78">
        <v>1</v>
      </c>
      <c r="H41" s="78"/>
      <c r="I41" s="78">
        <v>1</v>
      </c>
      <c r="J41" s="78"/>
      <c r="K41" s="78"/>
      <c r="L41" s="78"/>
      <c r="M41" s="78"/>
    </row>
    <row r="42" spans="1:13">
      <c r="A42" s="78" t="s">
        <v>35</v>
      </c>
      <c r="B42" s="78" t="s">
        <v>243</v>
      </c>
      <c r="C42" s="78">
        <v>1</v>
      </c>
      <c r="D42" s="78">
        <v>1</v>
      </c>
      <c r="E42" s="78">
        <v>1</v>
      </c>
      <c r="F42" s="78">
        <v>1</v>
      </c>
      <c r="G42" s="78">
        <v>1</v>
      </c>
      <c r="H42" s="78">
        <v>1</v>
      </c>
      <c r="I42" s="78">
        <v>1</v>
      </c>
      <c r="J42" s="78">
        <v>1</v>
      </c>
      <c r="K42" s="78"/>
      <c r="L42" s="78"/>
      <c r="M42" s="78"/>
    </row>
    <row r="43" spans="1:13">
      <c r="A43" s="78" t="s">
        <v>35</v>
      </c>
      <c r="B43" s="78" t="s">
        <v>57</v>
      </c>
      <c r="C43" s="78">
        <v>1</v>
      </c>
      <c r="D43" s="78">
        <v>1</v>
      </c>
      <c r="E43" s="78"/>
      <c r="F43" s="78">
        <v>1</v>
      </c>
      <c r="G43" s="78"/>
      <c r="H43" s="78">
        <v>1</v>
      </c>
      <c r="I43" s="78">
        <v>1</v>
      </c>
      <c r="J43" s="78">
        <v>1</v>
      </c>
      <c r="K43" s="78"/>
      <c r="L43" s="78"/>
      <c r="M43" s="78"/>
    </row>
    <row r="44" spans="1:13">
      <c r="A44" s="78" t="s">
        <v>35</v>
      </c>
      <c r="B44" s="78" t="s">
        <v>58</v>
      </c>
      <c r="C44" s="78">
        <v>1</v>
      </c>
      <c r="D44" s="78"/>
      <c r="E44" s="78">
        <v>1</v>
      </c>
      <c r="F44" s="78">
        <v>1</v>
      </c>
      <c r="G44" s="78">
        <v>1</v>
      </c>
      <c r="H44" s="78">
        <v>1</v>
      </c>
      <c r="I44" s="78">
        <v>1</v>
      </c>
      <c r="J44" s="78">
        <v>1</v>
      </c>
      <c r="K44" s="78"/>
      <c r="L44" s="78"/>
      <c r="M44" s="78"/>
    </row>
    <row r="45" spans="1:13">
      <c r="A45" s="78" t="s">
        <v>35</v>
      </c>
      <c r="B45" s="78" t="s">
        <v>59</v>
      </c>
      <c r="C45" s="78"/>
      <c r="D45" s="78"/>
      <c r="E45" s="78">
        <v>1</v>
      </c>
      <c r="F45" s="78">
        <v>1</v>
      </c>
      <c r="G45" s="78"/>
      <c r="H45" s="78"/>
      <c r="I45" s="78">
        <v>1</v>
      </c>
      <c r="J45" s="78"/>
      <c r="K45" s="78"/>
      <c r="L45" s="78"/>
      <c r="M45" s="78"/>
    </row>
    <row r="46" spans="1:13">
      <c r="A46" s="78" t="s">
        <v>35</v>
      </c>
      <c r="B46" s="78" t="s">
        <v>60</v>
      </c>
      <c r="C46" s="78"/>
      <c r="D46" s="78"/>
      <c r="E46" s="78"/>
      <c r="F46" s="78"/>
      <c r="G46" s="78"/>
      <c r="H46" s="78"/>
      <c r="I46" s="78">
        <v>1</v>
      </c>
      <c r="J46" s="78"/>
      <c r="K46" s="78"/>
      <c r="L46" s="78">
        <v>1</v>
      </c>
      <c r="M46" s="78" t="s">
        <v>299</v>
      </c>
    </row>
    <row r="47" spans="1:13">
      <c r="A47" s="78" t="s">
        <v>61</v>
      </c>
      <c r="B47" s="78" t="s">
        <v>62</v>
      </c>
      <c r="C47" s="78"/>
      <c r="D47" s="78"/>
      <c r="E47" s="78"/>
      <c r="F47" s="78"/>
      <c r="G47" s="78">
        <v>1</v>
      </c>
      <c r="H47" s="78">
        <v>1</v>
      </c>
      <c r="I47" s="78"/>
      <c r="J47" s="78"/>
      <c r="K47" s="78"/>
      <c r="L47" s="78">
        <v>1</v>
      </c>
      <c r="M47" s="78"/>
    </row>
    <row r="48" spans="1:13">
      <c r="A48" s="78" t="s">
        <v>61</v>
      </c>
      <c r="B48" s="78" t="s">
        <v>63</v>
      </c>
      <c r="C48" s="78"/>
      <c r="D48" s="78">
        <v>1</v>
      </c>
      <c r="E48" s="78">
        <v>1</v>
      </c>
      <c r="F48" s="78"/>
      <c r="G48" s="78">
        <v>1</v>
      </c>
      <c r="H48" s="78"/>
      <c r="I48" s="78"/>
      <c r="J48" s="78"/>
      <c r="K48" s="78"/>
      <c r="L48" s="78"/>
      <c r="M48" s="78" t="s">
        <v>300</v>
      </c>
    </row>
    <row r="49" spans="1:13">
      <c r="A49" s="78" t="s">
        <v>61</v>
      </c>
      <c r="B49" s="78" t="s">
        <v>64</v>
      </c>
      <c r="C49" s="78"/>
      <c r="D49" s="78"/>
      <c r="E49" s="78">
        <v>1</v>
      </c>
      <c r="F49" s="78">
        <v>1</v>
      </c>
      <c r="G49" s="78">
        <v>1</v>
      </c>
      <c r="H49" s="78">
        <v>1</v>
      </c>
      <c r="I49" s="78"/>
      <c r="J49" s="78"/>
      <c r="K49" s="78"/>
      <c r="L49" s="78"/>
      <c r="M49" s="78"/>
    </row>
    <row r="50" spans="1:13">
      <c r="A50" s="78" t="s">
        <v>61</v>
      </c>
      <c r="B50" s="78" t="s">
        <v>222</v>
      </c>
      <c r="C50" s="78"/>
      <c r="D50" s="78"/>
      <c r="E50" s="78"/>
      <c r="F50" s="78">
        <v>1</v>
      </c>
      <c r="G50" s="78"/>
      <c r="H50" s="78">
        <v>1</v>
      </c>
      <c r="I50" s="78"/>
      <c r="J50" s="78"/>
      <c r="K50" s="78"/>
      <c r="L50" s="78"/>
      <c r="M50" s="78"/>
    </row>
    <row r="51" spans="1:13">
      <c r="A51" s="78" t="s">
        <v>61</v>
      </c>
      <c r="B51" s="78" t="s">
        <v>66</v>
      </c>
      <c r="C51" s="78"/>
      <c r="D51" s="78"/>
      <c r="E51" s="78">
        <v>1</v>
      </c>
      <c r="F51" s="78">
        <v>1</v>
      </c>
      <c r="G51" s="78">
        <v>1</v>
      </c>
      <c r="H51" s="78">
        <v>1</v>
      </c>
      <c r="I51" s="78">
        <v>1</v>
      </c>
      <c r="J51" s="78"/>
      <c r="K51" s="78"/>
      <c r="L51" s="78"/>
      <c r="M51" s="78"/>
    </row>
    <row r="52" spans="1:13">
      <c r="A52" s="78" t="s">
        <v>61</v>
      </c>
      <c r="B52" s="78" t="s">
        <v>67</v>
      </c>
      <c r="C52" s="78"/>
      <c r="D52" s="78"/>
      <c r="E52" s="78"/>
      <c r="F52" s="78"/>
      <c r="G52" s="78"/>
      <c r="H52" s="78"/>
      <c r="I52" s="78"/>
      <c r="J52" s="78"/>
      <c r="K52" s="78">
        <v>1</v>
      </c>
      <c r="L52" s="78"/>
      <c r="M52" s="78"/>
    </row>
    <row r="53" spans="1:13">
      <c r="A53" s="78" t="s">
        <v>61</v>
      </c>
      <c r="B53" s="78" t="s">
        <v>68</v>
      </c>
      <c r="C53" s="78"/>
      <c r="D53" s="78"/>
      <c r="E53" s="78">
        <v>1</v>
      </c>
      <c r="F53" s="78">
        <v>1</v>
      </c>
      <c r="G53" s="78">
        <v>1</v>
      </c>
      <c r="H53" s="78"/>
      <c r="I53" s="78"/>
      <c r="J53" s="78"/>
      <c r="K53" s="78"/>
      <c r="L53" s="78"/>
      <c r="M53" s="78"/>
    </row>
    <row r="54" spans="1:13">
      <c r="A54" s="78" t="s">
        <v>61</v>
      </c>
      <c r="B54" s="78" t="s">
        <v>69</v>
      </c>
      <c r="C54" s="78"/>
      <c r="D54" s="78"/>
      <c r="E54" s="78">
        <v>1</v>
      </c>
      <c r="F54" s="78">
        <v>1</v>
      </c>
      <c r="G54" s="78">
        <v>1</v>
      </c>
      <c r="H54" s="78"/>
      <c r="I54" s="78"/>
      <c r="J54" s="78">
        <v>1</v>
      </c>
      <c r="K54" s="78"/>
      <c r="L54" s="78"/>
      <c r="M54" s="78"/>
    </row>
    <row r="55" spans="1:13">
      <c r="A55" s="78" t="s">
        <v>61</v>
      </c>
      <c r="B55" s="78" t="s">
        <v>70</v>
      </c>
      <c r="C55" s="78">
        <v>1</v>
      </c>
      <c r="D55" s="78"/>
      <c r="E55" s="78">
        <v>1</v>
      </c>
      <c r="F55" s="78">
        <v>1</v>
      </c>
      <c r="G55" s="78">
        <v>1</v>
      </c>
      <c r="H55" s="78">
        <v>1</v>
      </c>
      <c r="I55" s="78"/>
      <c r="J55" s="78">
        <v>1</v>
      </c>
      <c r="K55" s="78"/>
      <c r="L55" s="78"/>
      <c r="M55" s="78"/>
    </row>
    <row r="56" spans="1:13">
      <c r="A56" s="78" t="s">
        <v>61</v>
      </c>
      <c r="B56" s="78" t="s">
        <v>71</v>
      </c>
      <c r="C56" s="78"/>
      <c r="D56" s="78">
        <v>1</v>
      </c>
      <c r="E56" s="78">
        <v>1</v>
      </c>
      <c r="F56" s="78">
        <v>1</v>
      </c>
      <c r="G56" s="78">
        <v>1</v>
      </c>
      <c r="H56" s="78">
        <v>1</v>
      </c>
      <c r="I56" s="78">
        <v>1</v>
      </c>
      <c r="J56" s="78"/>
      <c r="K56" s="78"/>
      <c r="L56" s="78"/>
      <c r="M56" s="78"/>
    </row>
    <row r="57" spans="1:13">
      <c r="A57" s="78" t="s">
        <v>61</v>
      </c>
      <c r="B57" s="78" t="s">
        <v>72</v>
      </c>
      <c r="C57" s="78">
        <v>1</v>
      </c>
      <c r="D57" s="78"/>
      <c r="E57" s="78">
        <v>1</v>
      </c>
      <c r="F57" s="78">
        <v>1</v>
      </c>
      <c r="G57" s="78"/>
      <c r="H57" s="78"/>
      <c r="I57" s="78"/>
      <c r="J57" s="78"/>
      <c r="K57" s="78"/>
      <c r="L57" s="78"/>
      <c r="M57" s="78"/>
    </row>
    <row r="58" spans="1:13">
      <c r="A58" s="78" t="s">
        <v>61</v>
      </c>
      <c r="B58" s="78" t="s">
        <v>73</v>
      </c>
      <c r="C58" s="78">
        <v>1</v>
      </c>
      <c r="D58" s="78"/>
      <c r="E58" s="78">
        <v>1</v>
      </c>
      <c r="F58" s="78">
        <v>1</v>
      </c>
      <c r="G58" s="78">
        <v>1</v>
      </c>
      <c r="H58" s="78">
        <v>1</v>
      </c>
      <c r="I58" s="78">
        <v>1</v>
      </c>
      <c r="J58" s="78"/>
      <c r="K58" s="78"/>
      <c r="L58" s="78"/>
      <c r="M58" s="78"/>
    </row>
    <row r="59" spans="1:13">
      <c r="A59" s="78" t="s">
        <v>61</v>
      </c>
      <c r="B59" s="78" t="s">
        <v>74</v>
      </c>
      <c r="C59" s="78">
        <v>1</v>
      </c>
      <c r="D59" s="78"/>
      <c r="E59" s="78"/>
      <c r="F59" s="78">
        <v>1</v>
      </c>
      <c r="G59" s="78"/>
      <c r="H59" s="78"/>
      <c r="I59" s="78"/>
      <c r="J59" s="78"/>
      <c r="K59" s="78"/>
      <c r="L59" s="78"/>
      <c r="M59" s="78"/>
    </row>
    <row r="60" spans="1:13">
      <c r="A60" s="78" t="s">
        <v>61</v>
      </c>
      <c r="B60" s="78" t="s">
        <v>75</v>
      </c>
      <c r="C60" s="78"/>
      <c r="D60" s="78"/>
      <c r="E60" s="78"/>
      <c r="F60" s="78"/>
      <c r="G60" s="78"/>
      <c r="H60" s="78"/>
      <c r="I60" s="78"/>
      <c r="J60" s="78">
        <v>1</v>
      </c>
      <c r="K60" s="78"/>
      <c r="L60" s="78"/>
      <c r="M60" s="78"/>
    </row>
    <row r="61" spans="1:13">
      <c r="A61" s="78" t="s">
        <v>61</v>
      </c>
      <c r="B61" s="78" t="s">
        <v>76</v>
      </c>
      <c r="C61" s="78"/>
      <c r="D61" s="78"/>
      <c r="E61" s="78"/>
      <c r="F61" s="78">
        <v>1</v>
      </c>
      <c r="G61" s="78">
        <v>1</v>
      </c>
      <c r="H61" s="78">
        <v>1</v>
      </c>
      <c r="I61" s="78"/>
      <c r="J61" s="78"/>
      <c r="K61" s="78">
        <v>1</v>
      </c>
      <c r="L61" s="78"/>
      <c r="M61" s="78" t="s">
        <v>301</v>
      </c>
    </row>
    <row r="62" spans="1:13">
      <c r="A62" s="78" t="s">
        <v>61</v>
      </c>
      <c r="B62" s="78" t="s">
        <v>77</v>
      </c>
      <c r="C62" s="78"/>
      <c r="D62" s="78"/>
      <c r="E62" s="78"/>
      <c r="F62" s="78">
        <v>1</v>
      </c>
      <c r="G62" s="78">
        <v>1</v>
      </c>
      <c r="H62" s="78">
        <v>1</v>
      </c>
      <c r="I62" s="78"/>
      <c r="J62" s="78"/>
      <c r="K62" s="78"/>
      <c r="L62" s="78"/>
      <c r="M62" s="78"/>
    </row>
    <row r="63" spans="1:13">
      <c r="A63" s="78" t="s">
        <v>61</v>
      </c>
      <c r="B63" s="78" t="s">
        <v>225</v>
      </c>
      <c r="C63" s="78"/>
      <c r="D63" s="78"/>
      <c r="E63" s="78">
        <v>1</v>
      </c>
      <c r="F63" s="78"/>
      <c r="G63" s="78">
        <v>1</v>
      </c>
      <c r="H63" s="78"/>
      <c r="I63" s="78"/>
      <c r="J63" s="78">
        <v>1</v>
      </c>
      <c r="K63" s="78"/>
      <c r="L63" s="78"/>
      <c r="M63" s="78"/>
    </row>
    <row r="64" spans="1:13">
      <c r="A64" s="78" t="s">
        <v>61</v>
      </c>
      <c r="B64" s="78" t="s">
        <v>79</v>
      </c>
      <c r="C64" s="78"/>
      <c r="D64" s="78"/>
      <c r="E64" s="78"/>
      <c r="F64" s="78"/>
      <c r="G64" s="78"/>
      <c r="H64" s="78"/>
      <c r="I64" s="78"/>
      <c r="J64" s="78"/>
      <c r="K64" s="78"/>
      <c r="L64" s="78">
        <v>1</v>
      </c>
      <c r="M64" s="78"/>
    </row>
    <row r="65" spans="1:13">
      <c r="A65" s="78" t="s">
        <v>61</v>
      </c>
      <c r="B65" s="78" t="s">
        <v>80</v>
      </c>
      <c r="C65" s="78"/>
      <c r="D65" s="78"/>
      <c r="E65" s="78">
        <v>1</v>
      </c>
      <c r="F65" s="78">
        <v>1</v>
      </c>
      <c r="G65" s="78"/>
      <c r="H65" s="78">
        <v>1</v>
      </c>
      <c r="I65" s="78">
        <v>1</v>
      </c>
      <c r="J65" s="78"/>
      <c r="K65" s="78"/>
      <c r="L65" s="78"/>
      <c r="M65" s="78"/>
    </row>
    <row r="66" spans="1:13">
      <c r="A66" s="78" t="s">
        <v>61</v>
      </c>
      <c r="B66" s="78" t="s">
        <v>82</v>
      </c>
      <c r="C66" s="78"/>
      <c r="D66" s="78">
        <v>1</v>
      </c>
      <c r="E66" s="78"/>
      <c r="F66" s="78"/>
      <c r="G66" s="78"/>
      <c r="H66" s="78"/>
      <c r="I66" s="78"/>
      <c r="J66" s="78"/>
      <c r="K66" s="78"/>
      <c r="L66" s="78">
        <v>1</v>
      </c>
      <c r="M66" s="78"/>
    </row>
    <row r="67" spans="1:13">
      <c r="A67" s="78" t="s">
        <v>83</v>
      </c>
      <c r="B67" s="78" t="s">
        <v>84</v>
      </c>
      <c r="C67" s="78"/>
      <c r="D67" s="78"/>
      <c r="E67" s="78">
        <v>1</v>
      </c>
      <c r="F67" s="78"/>
      <c r="G67" s="78">
        <v>1</v>
      </c>
      <c r="H67" s="78">
        <v>1</v>
      </c>
      <c r="I67" s="78">
        <v>1</v>
      </c>
      <c r="J67" s="78"/>
      <c r="K67" s="78"/>
      <c r="L67" s="78"/>
      <c r="M67" s="78"/>
    </row>
    <row r="68" spans="1:13">
      <c r="A68" s="78" t="s">
        <v>83</v>
      </c>
      <c r="B68" s="78" t="s">
        <v>85</v>
      </c>
      <c r="C68" s="78"/>
      <c r="D68" s="78"/>
      <c r="E68" s="78">
        <v>1</v>
      </c>
      <c r="F68" s="78">
        <v>1</v>
      </c>
      <c r="G68" s="78"/>
      <c r="H68" s="78"/>
      <c r="I68" s="78">
        <v>1</v>
      </c>
      <c r="J68" s="78"/>
      <c r="K68" s="78"/>
      <c r="L68" s="78"/>
      <c r="M68" s="78"/>
    </row>
    <row r="69" spans="1:13">
      <c r="A69" s="78" t="s">
        <v>83</v>
      </c>
      <c r="B69" s="78" t="s">
        <v>127</v>
      </c>
      <c r="C69" s="78">
        <v>1</v>
      </c>
      <c r="D69" s="78"/>
      <c r="E69" s="78">
        <v>1</v>
      </c>
      <c r="F69" s="78"/>
      <c r="G69" s="78">
        <v>1</v>
      </c>
      <c r="H69" s="78">
        <v>1</v>
      </c>
      <c r="I69" s="78">
        <v>1</v>
      </c>
      <c r="J69" s="78"/>
      <c r="K69" s="78"/>
      <c r="L69" s="78"/>
      <c r="M69" s="78"/>
    </row>
    <row r="70" spans="1:13">
      <c r="A70" s="78" t="s">
        <v>83</v>
      </c>
      <c r="B70" s="78" t="s">
        <v>87</v>
      </c>
      <c r="C70" s="78">
        <v>1</v>
      </c>
      <c r="D70" s="78"/>
      <c r="E70" s="78"/>
      <c r="F70" s="78">
        <v>1</v>
      </c>
      <c r="G70" s="78"/>
      <c r="H70" s="78"/>
      <c r="I70" s="78">
        <v>1</v>
      </c>
      <c r="J70" s="78"/>
      <c r="K70" s="78"/>
      <c r="L70" s="78"/>
      <c r="M70" s="78" t="s">
        <v>302</v>
      </c>
    </row>
    <row r="71" spans="1:13">
      <c r="A71" s="78" t="s">
        <v>83</v>
      </c>
      <c r="B71" s="78" t="s">
        <v>88</v>
      </c>
      <c r="C71" s="78"/>
      <c r="D71" s="78"/>
      <c r="E71" s="78">
        <v>1</v>
      </c>
      <c r="F71" s="78">
        <v>1</v>
      </c>
      <c r="G71" s="78">
        <v>1</v>
      </c>
      <c r="H71" s="78"/>
      <c r="I71" s="78">
        <v>1</v>
      </c>
      <c r="J71" s="78"/>
      <c r="K71" s="78"/>
      <c r="L71" s="78"/>
      <c r="M71" s="78" t="s">
        <v>303</v>
      </c>
    </row>
    <row r="72" spans="1:13">
      <c r="A72" s="78" t="s">
        <v>83</v>
      </c>
      <c r="B72" s="78" t="s">
        <v>89</v>
      </c>
      <c r="C72" s="78"/>
      <c r="D72" s="78"/>
      <c r="E72" s="78">
        <v>1</v>
      </c>
      <c r="F72" s="78">
        <v>1</v>
      </c>
      <c r="G72" s="78"/>
      <c r="H72" s="78">
        <v>1</v>
      </c>
      <c r="I72" s="78"/>
      <c r="J72" s="78"/>
      <c r="K72" s="78"/>
      <c r="L72" s="78"/>
      <c r="M72" s="78"/>
    </row>
    <row r="73" spans="1:13">
      <c r="A73" s="78" t="s">
        <v>83</v>
      </c>
      <c r="B73" s="78" t="s">
        <v>90</v>
      </c>
      <c r="C73" s="78"/>
      <c r="D73" s="78"/>
      <c r="E73" s="78">
        <v>1</v>
      </c>
      <c r="F73" s="78"/>
      <c r="G73" s="78"/>
      <c r="H73" s="78"/>
      <c r="I73" s="78"/>
      <c r="J73" s="78"/>
      <c r="K73" s="78"/>
      <c r="L73" s="78"/>
      <c r="M73" s="78"/>
    </row>
    <row r="74" spans="1:13">
      <c r="A74" s="78" t="s">
        <v>83</v>
      </c>
      <c r="B74" s="78" t="s">
        <v>154</v>
      </c>
      <c r="C74" s="78">
        <v>1</v>
      </c>
      <c r="D74" s="78">
        <v>1</v>
      </c>
      <c r="E74" s="78">
        <v>1</v>
      </c>
      <c r="F74" s="78">
        <v>1</v>
      </c>
      <c r="G74" s="78"/>
      <c r="H74" s="78">
        <v>1</v>
      </c>
      <c r="I74" s="78"/>
      <c r="J74" s="78"/>
      <c r="K74" s="78"/>
      <c r="L74" s="78"/>
      <c r="M74" s="78"/>
    </row>
    <row r="75" spans="1:13">
      <c r="A75" s="78" t="s">
        <v>83</v>
      </c>
      <c r="B75" s="78" t="s">
        <v>92</v>
      </c>
      <c r="C75" s="78"/>
      <c r="D75" s="78"/>
      <c r="E75" s="78">
        <v>1</v>
      </c>
      <c r="F75" s="78"/>
      <c r="G75" s="78"/>
      <c r="H75" s="78"/>
      <c r="I75" s="78">
        <v>1</v>
      </c>
      <c r="J75" s="78"/>
      <c r="K75" s="78"/>
      <c r="L75" s="78"/>
      <c r="M75" s="78"/>
    </row>
    <row r="76" spans="1:13">
      <c r="A76" s="78" t="s">
        <v>83</v>
      </c>
      <c r="B76" s="78" t="s">
        <v>231</v>
      </c>
      <c r="C76" s="78">
        <v>1</v>
      </c>
      <c r="D76" s="78"/>
      <c r="E76" s="78"/>
      <c r="F76" s="78">
        <v>1</v>
      </c>
      <c r="G76" s="78"/>
      <c r="H76" s="78"/>
      <c r="I76" s="78"/>
      <c r="J76" s="78"/>
      <c r="K76" s="78"/>
      <c r="L76" s="78"/>
      <c r="M76" s="78"/>
    </row>
    <row r="77" spans="1:13">
      <c r="A77" s="78" t="s">
        <v>83</v>
      </c>
      <c r="B77" s="78" t="s">
        <v>232</v>
      </c>
      <c r="C77" s="78"/>
      <c r="D77" s="78"/>
      <c r="E77" s="78">
        <v>1</v>
      </c>
      <c r="F77" s="78">
        <v>1</v>
      </c>
      <c r="G77" s="78">
        <v>1</v>
      </c>
      <c r="H77" s="78"/>
      <c r="I77" s="78">
        <v>1</v>
      </c>
      <c r="J77" s="78"/>
      <c r="K77" s="78"/>
      <c r="L77" s="78"/>
      <c r="M77" s="78"/>
    </row>
    <row r="78" spans="1:13">
      <c r="A78" s="78"/>
      <c r="B78" s="78" t="s">
        <v>32</v>
      </c>
      <c r="C78" s="78"/>
      <c r="D78" s="78">
        <v>1</v>
      </c>
      <c r="E78" s="78"/>
      <c r="F78" s="78"/>
      <c r="G78" s="78"/>
      <c r="H78" s="78"/>
      <c r="I78" s="78"/>
      <c r="J78" s="78"/>
      <c r="K78" s="78"/>
      <c r="L78" s="78">
        <v>1</v>
      </c>
      <c r="M78" s="78"/>
    </row>
    <row r="80" spans="1:13" s="18" customFormat="1">
      <c r="A80" s="131"/>
      <c r="B80" s="131" t="s">
        <v>120</v>
      </c>
      <c r="C80" s="131">
        <f t="shared" ref="C80:L80" si="0">SUM(C4:C79)</f>
        <v>23</v>
      </c>
      <c r="D80" s="131">
        <f t="shared" si="0"/>
        <v>12</v>
      </c>
      <c r="E80" s="131">
        <f t="shared" si="0"/>
        <v>42</v>
      </c>
      <c r="F80" s="131">
        <f t="shared" si="0"/>
        <v>54</v>
      </c>
      <c r="G80" s="131">
        <f t="shared" si="0"/>
        <v>39</v>
      </c>
      <c r="H80" s="131">
        <f t="shared" si="0"/>
        <v>30</v>
      </c>
      <c r="I80" s="131">
        <f t="shared" si="0"/>
        <v>34</v>
      </c>
      <c r="J80" s="131">
        <f t="shared" si="0"/>
        <v>17</v>
      </c>
      <c r="K80" s="131">
        <f t="shared" si="0"/>
        <v>3</v>
      </c>
      <c r="L80" s="131">
        <f t="shared" si="0"/>
        <v>9</v>
      </c>
      <c r="M80" s="131"/>
    </row>
  </sheetData>
  <sortState xmlns:xlrd2="http://schemas.microsoft.com/office/spreadsheetml/2017/richdata2" ref="A4:M78">
    <sortCondition ref="A4:A78"/>
    <sortCondition ref="B4:B78"/>
  </sortState>
  <mergeCells count="1">
    <mergeCell ref="C1:M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B145E-34D6-46C0-93FA-F04AF2DC1D29}">
  <dimension ref="A1:M76"/>
  <sheetViews>
    <sheetView workbookViewId="0">
      <selection activeCell="D6" sqref="D6"/>
    </sheetView>
  </sheetViews>
  <sheetFormatPr defaultRowHeight="14.45"/>
  <cols>
    <col min="1" max="1" width="8.7109375" style="78"/>
    <col min="2" max="2" width="26.140625" style="78" customWidth="1"/>
    <col min="3" max="3" width="95.85546875" style="90" customWidth="1"/>
    <col min="4" max="4" width="121.5703125" style="90" customWidth="1"/>
    <col min="5" max="13" width="8.7109375" style="78"/>
  </cols>
  <sheetData>
    <row r="1" spans="1:13">
      <c r="A1" s="99" t="s">
        <v>168</v>
      </c>
      <c r="B1" s="99" t="s">
        <v>2</v>
      </c>
      <c r="C1" s="108" t="s">
        <v>304</v>
      </c>
      <c r="D1" s="108" t="s">
        <v>305</v>
      </c>
      <c r="E1" s="99"/>
      <c r="F1" s="99"/>
      <c r="G1" s="99"/>
      <c r="H1" s="99"/>
      <c r="I1" s="99"/>
      <c r="J1" s="99"/>
      <c r="K1" s="99"/>
      <c r="L1" s="99"/>
      <c r="M1" s="99"/>
    </row>
    <row r="2" spans="1:13">
      <c r="A2" s="78" t="s">
        <v>15</v>
      </c>
      <c r="B2" s="78" t="s">
        <v>16</v>
      </c>
    </row>
    <row r="3" spans="1:13">
      <c r="A3" s="78" t="s">
        <v>15</v>
      </c>
      <c r="B3" s="78" t="s">
        <v>17</v>
      </c>
      <c r="C3" s="90" t="s">
        <v>306</v>
      </c>
    </row>
    <row r="4" spans="1:13">
      <c r="A4" s="78" t="s">
        <v>15</v>
      </c>
      <c r="B4" s="78" t="s">
        <v>18</v>
      </c>
    </row>
    <row r="5" spans="1:13" ht="43.5">
      <c r="A5" s="78" t="s">
        <v>15</v>
      </c>
      <c r="B5" s="78" t="s">
        <v>19</v>
      </c>
      <c r="C5" s="90" t="s">
        <v>307</v>
      </c>
      <c r="D5" s="90" t="s">
        <v>308</v>
      </c>
    </row>
    <row r="6" spans="1:13" ht="409.5">
      <c r="A6" s="78" t="s">
        <v>15</v>
      </c>
      <c r="B6" s="78" t="s">
        <v>20</v>
      </c>
      <c r="C6" s="90" t="s">
        <v>309</v>
      </c>
      <c r="D6" s="91" t="s">
        <v>310</v>
      </c>
    </row>
    <row r="7" spans="1:13">
      <c r="A7" s="78" t="s">
        <v>15</v>
      </c>
      <c r="B7" s="78" t="s">
        <v>21</v>
      </c>
    </row>
    <row r="8" spans="1:13" ht="144.94999999999999">
      <c r="A8" s="78" t="s">
        <v>15</v>
      </c>
      <c r="B8" s="78" t="s">
        <v>209</v>
      </c>
      <c r="C8" s="90" t="s">
        <v>311</v>
      </c>
      <c r="D8" s="90" t="s">
        <v>312</v>
      </c>
    </row>
    <row r="9" spans="1:13">
      <c r="A9" s="78" t="s">
        <v>15</v>
      </c>
      <c r="B9" s="78" t="s">
        <v>158</v>
      </c>
      <c r="C9" s="90" t="s">
        <v>313</v>
      </c>
      <c r="D9" s="90" t="s">
        <v>314</v>
      </c>
    </row>
    <row r="10" spans="1:13">
      <c r="A10" s="78" t="s">
        <v>15</v>
      </c>
      <c r="B10" s="78" t="s">
        <v>24</v>
      </c>
      <c r="C10" s="90" t="s">
        <v>315</v>
      </c>
      <c r="D10" s="90" t="s">
        <v>316</v>
      </c>
    </row>
    <row r="11" spans="1:13" ht="29.1">
      <c r="A11" s="78" t="s">
        <v>15</v>
      </c>
      <c r="B11" s="78" t="s">
        <v>25</v>
      </c>
      <c r="C11" s="90" t="s">
        <v>317</v>
      </c>
      <c r="D11" s="90" t="s">
        <v>318</v>
      </c>
    </row>
    <row r="12" spans="1:13" ht="29.1">
      <c r="A12" s="78" t="s">
        <v>15</v>
      </c>
      <c r="B12" s="78" t="s">
        <v>26</v>
      </c>
      <c r="C12" s="90" t="s">
        <v>319</v>
      </c>
      <c r="D12" s="90" t="s">
        <v>320</v>
      </c>
    </row>
    <row r="13" spans="1:13">
      <c r="A13" s="78" t="s">
        <v>15</v>
      </c>
      <c r="B13" s="78" t="s">
        <v>27</v>
      </c>
      <c r="C13" s="90" t="s">
        <v>321</v>
      </c>
      <c r="D13" s="90" t="s">
        <v>322</v>
      </c>
    </row>
    <row r="14" spans="1:13">
      <c r="A14" s="78" t="s">
        <v>15</v>
      </c>
      <c r="B14" s="78" t="s">
        <v>28</v>
      </c>
    </row>
    <row r="15" spans="1:13">
      <c r="A15" s="78" t="s">
        <v>15</v>
      </c>
      <c r="B15" s="78" t="s">
        <v>29</v>
      </c>
    </row>
    <row r="16" spans="1:13" ht="87">
      <c r="A16" s="78" t="s">
        <v>15</v>
      </c>
      <c r="B16" s="78" t="s">
        <v>30</v>
      </c>
      <c r="C16" s="90" t="s">
        <v>323</v>
      </c>
      <c r="D16" s="90" t="s">
        <v>324</v>
      </c>
    </row>
    <row r="17" spans="1:4" ht="29.1">
      <c r="A17" s="78" t="s">
        <v>15</v>
      </c>
      <c r="B17" s="78" t="s">
        <v>31</v>
      </c>
      <c r="C17" s="90" t="s">
        <v>325</v>
      </c>
      <c r="D17" s="90" t="s">
        <v>326</v>
      </c>
    </row>
    <row r="18" spans="1:4" ht="29.1">
      <c r="A18" s="78" t="s">
        <v>15</v>
      </c>
      <c r="B18" s="78" t="s">
        <v>32</v>
      </c>
      <c r="D18" s="90" t="s">
        <v>327</v>
      </c>
    </row>
    <row r="19" spans="1:4" ht="43.5">
      <c r="A19" s="78" t="s">
        <v>15</v>
      </c>
      <c r="B19" s="78" t="s">
        <v>33</v>
      </c>
      <c r="C19" s="90" t="s">
        <v>328</v>
      </c>
      <c r="D19" s="90" t="s">
        <v>329</v>
      </c>
    </row>
    <row r="20" spans="1:4" ht="43.5">
      <c r="A20" s="78" t="s">
        <v>15</v>
      </c>
      <c r="B20" s="78" t="s">
        <v>34</v>
      </c>
      <c r="C20" s="90" t="s">
        <v>330</v>
      </c>
      <c r="D20" s="90" t="s">
        <v>331</v>
      </c>
    </row>
    <row r="21" spans="1:4">
      <c r="A21" s="78" t="s">
        <v>35</v>
      </c>
      <c r="B21" s="78" t="s">
        <v>332</v>
      </c>
      <c r="C21" s="90" t="s">
        <v>333</v>
      </c>
    </row>
    <row r="22" spans="1:4">
      <c r="A22" s="78" t="s">
        <v>35</v>
      </c>
      <c r="B22" s="78" t="s">
        <v>129</v>
      </c>
      <c r="C22" s="90" t="s">
        <v>334</v>
      </c>
    </row>
    <row r="23" spans="1:4">
      <c r="A23" s="78" t="s">
        <v>35</v>
      </c>
      <c r="B23" s="78" t="s">
        <v>214</v>
      </c>
      <c r="C23" s="90" t="s">
        <v>335</v>
      </c>
      <c r="D23" s="90" t="s">
        <v>336</v>
      </c>
    </row>
    <row r="24" spans="1:4" ht="29.1">
      <c r="A24" s="78" t="s">
        <v>35</v>
      </c>
      <c r="B24" s="78" t="s">
        <v>215</v>
      </c>
      <c r="C24" s="90" t="s">
        <v>337</v>
      </c>
      <c r="D24" s="90" t="s">
        <v>338</v>
      </c>
    </row>
    <row r="25" spans="1:4" ht="29.1">
      <c r="A25" s="78" t="s">
        <v>35</v>
      </c>
      <c r="B25" s="78" t="s">
        <v>40</v>
      </c>
      <c r="C25" s="90" t="s">
        <v>339</v>
      </c>
    </row>
    <row r="26" spans="1:4" ht="130.5">
      <c r="A26" s="78" t="s">
        <v>35</v>
      </c>
      <c r="B26" s="78" t="s">
        <v>41</v>
      </c>
      <c r="C26" s="90" t="s">
        <v>340</v>
      </c>
      <c r="D26" s="90" t="s">
        <v>341</v>
      </c>
    </row>
    <row r="27" spans="1:4">
      <c r="A27" s="78" t="s">
        <v>35</v>
      </c>
      <c r="B27" s="78" t="s">
        <v>42</v>
      </c>
      <c r="C27" s="90" t="s">
        <v>342</v>
      </c>
    </row>
    <row r="28" spans="1:4">
      <c r="A28" s="78" t="s">
        <v>35</v>
      </c>
      <c r="B28" s="78" t="s">
        <v>43</v>
      </c>
    </row>
    <row r="29" spans="1:4" ht="57.95">
      <c r="A29" s="78" t="s">
        <v>35</v>
      </c>
      <c r="B29" s="78" t="s">
        <v>44</v>
      </c>
      <c r="C29" s="90" t="s">
        <v>343</v>
      </c>
      <c r="D29" s="90" t="s">
        <v>344</v>
      </c>
    </row>
    <row r="30" spans="1:4" ht="43.5">
      <c r="A30" s="78" t="s">
        <v>35</v>
      </c>
      <c r="B30" s="78" t="s">
        <v>45</v>
      </c>
      <c r="C30" s="90" t="s">
        <v>345</v>
      </c>
      <c r="D30" s="90" t="s">
        <v>346</v>
      </c>
    </row>
    <row r="31" spans="1:4">
      <c r="A31" s="78" t="s">
        <v>35</v>
      </c>
      <c r="B31" s="78" t="s">
        <v>46</v>
      </c>
    </row>
    <row r="32" spans="1:4">
      <c r="A32" s="78" t="s">
        <v>35</v>
      </c>
      <c r="B32" s="78" t="s">
        <v>218</v>
      </c>
    </row>
    <row r="33" spans="1:4">
      <c r="A33" s="78" t="s">
        <v>35</v>
      </c>
      <c r="B33" s="78" t="s">
        <v>48</v>
      </c>
    </row>
    <row r="34" spans="1:4" ht="57.95">
      <c r="A34" s="78" t="s">
        <v>35</v>
      </c>
      <c r="B34" s="78" t="s">
        <v>49</v>
      </c>
      <c r="C34" s="90" t="s">
        <v>347</v>
      </c>
    </row>
    <row r="35" spans="1:4">
      <c r="A35" s="78" t="s">
        <v>35</v>
      </c>
      <c r="B35" s="78" t="s">
        <v>50</v>
      </c>
      <c r="D35" s="90" t="s">
        <v>348</v>
      </c>
    </row>
    <row r="36" spans="1:4">
      <c r="A36" s="78" t="s">
        <v>35</v>
      </c>
      <c r="B36" s="78" t="s">
        <v>51</v>
      </c>
      <c r="C36" s="90" t="s">
        <v>349</v>
      </c>
    </row>
    <row r="37" spans="1:4">
      <c r="A37" s="78" t="s">
        <v>35</v>
      </c>
      <c r="B37" s="78" t="s">
        <v>52</v>
      </c>
      <c r="C37" s="90" t="s">
        <v>350</v>
      </c>
      <c r="D37" s="90" t="s">
        <v>351</v>
      </c>
    </row>
    <row r="38" spans="1:4" ht="29.1">
      <c r="A38" s="78" t="s">
        <v>35</v>
      </c>
      <c r="B38" s="78" t="s">
        <v>53</v>
      </c>
      <c r="C38" s="90" t="s">
        <v>352</v>
      </c>
      <c r="D38" s="90" t="s">
        <v>353</v>
      </c>
    </row>
    <row r="39" spans="1:4" ht="57.95">
      <c r="A39" s="78" t="s">
        <v>35</v>
      </c>
      <c r="B39" s="78" t="s">
        <v>54</v>
      </c>
      <c r="C39" s="90" t="s">
        <v>354</v>
      </c>
      <c r="D39" s="90" t="s">
        <v>355</v>
      </c>
    </row>
    <row r="40" spans="1:4">
      <c r="A40" s="78" t="s">
        <v>35</v>
      </c>
      <c r="B40" s="78" t="s">
        <v>55</v>
      </c>
      <c r="C40" s="90" t="s">
        <v>356</v>
      </c>
      <c r="D40" s="90" t="s">
        <v>357</v>
      </c>
    </row>
    <row r="41" spans="1:4" ht="43.5">
      <c r="A41" s="78" t="s">
        <v>35</v>
      </c>
      <c r="B41" s="78" t="s">
        <v>358</v>
      </c>
      <c r="C41" s="90" t="s">
        <v>359</v>
      </c>
      <c r="D41" s="90" t="s">
        <v>360</v>
      </c>
    </row>
    <row r="42" spans="1:4" ht="29.1">
      <c r="A42" s="78" t="s">
        <v>35</v>
      </c>
      <c r="B42" s="78" t="s">
        <v>57</v>
      </c>
      <c r="C42" s="90" t="s">
        <v>361</v>
      </c>
      <c r="D42" s="90" t="s">
        <v>362</v>
      </c>
    </row>
    <row r="43" spans="1:4">
      <c r="A43" s="78" t="s">
        <v>35</v>
      </c>
      <c r="B43" s="78" t="s">
        <v>58</v>
      </c>
      <c r="C43" s="90" t="s">
        <v>363</v>
      </c>
    </row>
    <row r="44" spans="1:4">
      <c r="A44" s="78" t="s">
        <v>35</v>
      </c>
      <c r="B44" s="78" t="s">
        <v>59</v>
      </c>
      <c r="C44" s="90" t="s">
        <v>364</v>
      </c>
    </row>
    <row r="45" spans="1:4" ht="87">
      <c r="A45" s="78" t="s">
        <v>35</v>
      </c>
      <c r="B45" s="78" t="s">
        <v>60</v>
      </c>
      <c r="C45" s="90" t="s">
        <v>365</v>
      </c>
    </row>
    <row r="46" spans="1:4">
      <c r="A46" s="78" t="s">
        <v>61</v>
      </c>
      <c r="B46" s="78" t="s">
        <v>62</v>
      </c>
      <c r="C46" s="90" t="s">
        <v>366</v>
      </c>
      <c r="D46" s="90" t="s">
        <v>175</v>
      </c>
    </row>
    <row r="47" spans="1:4" ht="29.1">
      <c r="A47" s="78" t="s">
        <v>61</v>
      </c>
      <c r="B47" s="78" t="s">
        <v>63</v>
      </c>
      <c r="C47" s="90" t="s">
        <v>367</v>
      </c>
    </row>
    <row r="48" spans="1:4">
      <c r="A48" s="78" t="s">
        <v>61</v>
      </c>
      <c r="B48" s="78" t="s">
        <v>64</v>
      </c>
      <c r="C48" s="90" t="s">
        <v>368</v>
      </c>
      <c r="D48" s="90" t="s">
        <v>369</v>
      </c>
    </row>
    <row r="49" spans="1:4" ht="29.1">
      <c r="A49" s="78" t="s">
        <v>61</v>
      </c>
      <c r="B49" s="78" t="s">
        <v>222</v>
      </c>
      <c r="C49" s="90" t="s">
        <v>370</v>
      </c>
      <c r="D49" s="90" t="s">
        <v>371</v>
      </c>
    </row>
    <row r="50" spans="1:4">
      <c r="A50" s="78" t="s">
        <v>61</v>
      </c>
      <c r="B50" s="78" t="s">
        <v>66</v>
      </c>
    </row>
    <row r="51" spans="1:4">
      <c r="A51" s="78" t="s">
        <v>61</v>
      </c>
      <c r="B51" s="78" t="s">
        <v>67</v>
      </c>
      <c r="C51" s="90" t="s">
        <v>372</v>
      </c>
    </row>
    <row r="52" spans="1:4">
      <c r="A52" s="78" t="s">
        <v>61</v>
      </c>
      <c r="B52" s="78" t="s">
        <v>68</v>
      </c>
      <c r="C52" s="90" t="s">
        <v>373</v>
      </c>
    </row>
    <row r="53" spans="1:4">
      <c r="A53" s="78" t="s">
        <v>61</v>
      </c>
      <c r="B53" s="78" t="s">
        <v>69</v>
      </c>
    </row>
    <row r="54" spans="1:4" ht="43.5">
      <c r="A54" s="78" t="s">
        <v>61</v>
      </c>
      <c r="B54" s="78" t="s">
        <v>70</v>
      </c>
      <c r="C54" s="90" t="s">
        <v>374</v>
      </c>
      <c r="D54" s="90" t="s">
        <v>375</v>
      </c>
    </row>
    <row r="55" spans="1:4" ht="57.95">
      <c r="A55" s="78" t="s">
        <v>61</v>
      </c>
      <c r="B55" s="78" t="s">
        <v>71</v>
      </c>
      <c r="C55" s="90" t="s">
        <v>376</v>
      </c>
    </row>
    <row r="56" spans="1:4" ht="43.5">
      <c r="A56" s="78" t="s">
        <v>61</v>
      </c>
      <c r="B56" s="78" t="s">
        <v>72</v>
      </c>
      <c r="C56" s="90" t="s">
        <v>377</v>
      </c>
      <c r="D56" s="90" t="s">
        <v>378</v>
      </c>
    </row>
    <row r="57" spans="1:4" ht="43.5">
      <c r="A57" s="78" t="s">
        <v>61</v>
      </c>
      <c r="B57" s="78" t="s">
        <v>73</v>
      </c>
      <c r="C57" s="90" t="s">
        <v>379</v>
      </c>
      <c r="D57" s="90" t="s">
        <v>380</v>
      </c>
    </row>
    <row r="58" spans="1:4">
      <c r="A58" s="78" t="s">
        <v>61</v>
      </c>
      <c r="B58" s="78" t="s">
        <v>74</v>
      </c>
    </row>
    <row r="59" spans="1:4" ht="29.1">
      <c r="A59" s="78" t="s">
        <v>61</v>
      </c>
      <c r="B59" s="78" t="s">
        <v>75</v>
      </c>
      <c r="C59" s="90" t="s">
        <v>381</v>
      </c>
      <c r="D59" s="90" t="s">
        <v>382</v>
      </c>
    </row>
    <row r="60" spans="1:4" ht="159.6">
      <c r="A60" s="78" t="s">
        <v>61</v>
      </c>
      <c r="B60" s="78" t="s">
        <v>76</v>
      </c>
      <c r="C60" s="90" t="s">
        <v>383</v>
      </c>
      <c r="D60" s="90" t="s">
        <v>384</v>
      </c>
    </row>
    <row r="61" spans="1:4">
      <c r="A61" s="78" t="s">
        <v>61</v>
      </c>
      <c r="B61" s="78" t="s">
        <v>77</v>
      </c>
    </row>
    <row r="62" spans="1:4" ht="43.5">
      <c r="A62" s="78" t="s">
        <v>61</v>
      </c>
      <c r="B62" s="78" t="s">
        <v>225</v>
      </c>
      <c r="C62" s="90" t="s">
        <v>385</v>
      </c>
      <c r="D62" s="90" t="s">
        <v>386</v>
      </c>
    </row>
    <row r="63" spans="1:4" ht="29.1">
      <c r="A63" s="78" t="s">
        <v>61</v>
      </c>
      <c r="B63" s="78" t="s">
        <v>79</v>
      </c>
      <c r="C63" s="90" t="s">
        <v>387</v>
      </c>
      <c r="D63" s="90" t="s">
        <v>388</v>
      </c>
    </row>
    <row r="64" spans="1:4">
      <c r="A64" s="78" t="s">
        <v>61</v>
      </c>
      <c r="B64" s="78" t="s">
        <v>80</v>
      </c>
      <c r="C64" s="90" t="s">
        <v>389</v>
      </c>
      <c r="D64" s="90" t="s">
        <v>390</v>
      </c>
    </row>
    <row r="65" spans="1:4" ht="43.5">
      <c r="A65" s="78" t="s">
        <v>61</v>
      </c>
      <c r="B65" s="78" t="s">
        <v>82</v>
      </c>
      <c r="C65" s="90" t="s">
        <v>391</v>
      </c>
      <c r="D65" s="90" t="s">
        <v>392</v>
      </c>
    </row>
    <row r="66" spans="1:4" ht="29.1">
      <c r="A66" s="78" t="s">
        <v>83</v>
      </c>
      <c r="B66" s="78" t="s">
        <v>84</v>
      </c>
      <c r="C66" s="90" t="s">
        <v>393</v>
      </c>
      <c r="D66" s="90" t="s">
        <v>394</v>
      </c>
    </row>
    <row r="67" spans="1:4" ht="29.1">
      <c r="A67" s="78" t="s">
        <v>83</v>
      </c>
      <c r="B67" s="78" t="s">
        <v>85</v>
      </c>
      <c r="C67" s="90" t="s">
        <v>395</v>
      </c>
      <c r="D67" s="90" t="s">
        <v>396</v>
      </c>
    </row>
    <row r="68" spans="1:4" ht="43.5">
      <c r="A68" s="78" t="s">
        <v>83</v>
      </c>
      <c r="B68" s="78" t="s">
        <v>127</v>
      </c>
      <c r="C68" s="90" t="s">
        <v>397</v>
      </c>
      <c r="D68" s="90" t="s">
        <v>398</v>
      </c>
    </row>
    <row r="69" spans="1:4" ht="43.5">
      <c r="A69" s="78" t="s">
        <v>83</v>
      </c>
      <c r="B69" s="78" t="s">
        <v>399</v>
      </c>
      <c r="C69" s="90" t="s">
        <v>400</v>
      </c>
      <c r="D69" s="90" t="s">
        <v>401</v>
      </c>
    </row>
    <row r="70" spans="1:4" ht="87">
      <c r="A70" s="78" t="s">
        <v>83</v>
      </c>
      <c r="B70" s="78" t="s">
        <v>88</v>
      </c>
      <c r="C70" s="90" t="s">
        <v>402</v>
      </c>
      <c r="D70" s="90" t="s">
        <v>403</v>
      </c>
    </row>
    <row r="71" spans="1:4" ht="57.95">
      <c r="A71" s="78" t="s">
        <v>83</v>
      </c>
      <c r="B71" s="78" t="s">
        <v>89</v>
      </c>
      <c r="C71" s="90" t="s">
        <v>404</v>
      </c>
      <c r="D71" s="90" t="s">
        <v>405</v>
      </c>
    </row>
    <row r="72" spans="1:4" ht="15.6" customHeight="1">
      <c r="A72" s="78" t="s">
        <v>83</v>
      </c>
      <c r="B72" s="78" t="s">
        <v>90</v>
      </c>
      <c r="C72" s="90" t="s">
        <v>406</v>
      </c>
      <c r="D72" s="90" t="s">
        <v>407</v>
      </c>
    </row>
    <row r="73" spans="1:4">
      <c r="A73" s="78" t="s">
        <v>83</v>
      </c>
      <c r="B73" s="78" t="s">
        <v>154</v>
      </c>
    </row>
    <row r="74" spans="1:4" ht="72.599999999999994">
      <c r="A74" s="78" t="s">
        <v>83</v>
      </c>
      <c r="B74" s="78" t="s">
        <v>92</v>
      </c>
      <c r="C74" s="90" t="s">
        <v>408</v>
      </c>
      <c r="D74" s="90" t="s">
        <v>409</v>
      </c>
    </row>
    <row r="75" spans="1:4">
      <c r="A75" s="78" t="s">
        <v>83</v>
      </c>
      <c r="B75" s="78" t="s">
        <v>231</v>
      </c>
      <c r="C75" s="90" t="s">
        <v>410</v>
      </c>
      <c r="D75" s="90" t="s">
        <v>175</v>
      </c>
    </row>
    <row r="76" spans="1:4" ht="29.1">
      <c r="A76" s="78" t="s">
        <v>83</v>
      </c>
      <c r="B76" s="78" t="s">
        <v>232</v>
      </c>
      <c r="D76" s="90" t="s">
        <v>411</v>
      </c>
    </row>
  </sheetData>
  <sortState xmlns:xlrd2="http://schemas.microsoft.com/office/spreadsheetml/2017/richdata2" ref="A2:D76">
    <sortCondition ref="A2:A76"/>
    <sortCondition ref="B2:B76"/>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3F6A3-3D67-425C-B04E-D703A73BC312}">
  <dimension ref="A1:K78"/>
  <sheetViews>
    <sheetView topLeftCell="B1" workbookViewId="0">
      <pane ySplit="1" topLeftCell="A44" activePane="bottomLeft" state="frozen"/>
      <selection pane="bottomLeft" activeCell="C87" sqref="C87"/>
      <selection activeCell="B1" sqref="B1"/>
    </sheetView>
  </sheetViews>
  <sheetFormatPr defaultRowHeight="14.45"/>
  <cols>
    <col min="2" max="2" width="26.140625" style="38" bestFit="1" customWidth="1"/>
    <col min="3" max="3" width="11.42578125" style="52" customWidth="1"/>
    <col min="4" max="4" width="12.42578125" style="52" customWidth="1"/>
    <col min="5" max="5" width="7.140625" style="56" customWidth="1"/>
    <col min="6" max="7" width="8.42578125" bestFit="1" customWidth="1"/>
    <col min="8" max="8" width="6.85546875" style="18" customWidth="1"/>
    <col min="9" max="10" width="10.42578125" style="114" bestFit="1" customWidth="1"/>
    <col min="11" max="11" width="7.28515625" style="117" customWidth="1"/>
  </cols>
  <sheetData>
    <row r="1" spans="1:11" s="5" customFormat="1" ht="43.5">
      <c r="A1" s="54" t="s">
        <v>0</v>
      </c>
      <c r="B1" s="109" t="s">
        <v>2</v>
      </c>
      <c r="C1" s="110" t="s">
        <v>107</v>
      </c>
      <c r="D1" s="110" t="s">
        <v>108</v>
      </c>
      <c r="E1" s="110" t="s">
        <v>109</v>
      </c>
      <c r="F1" s="111" t="s">
        <v>110</v>
      </c>
      <c r="G1" s="111" t="s">
        <v>111</v>
      </c>
      <c r="H1" s="111" t="s">
        <v>109</v>
      </c>
      <c r="I1" s="112" t="s">
        <v>112</v>
      </c>
      <c r="J1" s="112" t="s">
        <v>113</v>
      </c>
      <c r="K1" s="115" t="s">
        <v>109</v>
      </c>
    </row>
    <row r="2" spans="1:11">
      <c r="A2" s="79" t="s">
        <v>15</v>
      </c>
      <c r="B2" s="58" t="s">
        <v>19</v>
      </c>
      <c r="C2" s="51">
        <v>200</v>
      </c>
      <c r="D2" s="51">
        <v>262</v>
      </c>
      <c r="E2" s="55">
        <f t="shared" ref="E2:E33" si="0" xml:space="preserve"> (D2-C2)</f>
        <v>62</v>
      </c>
      <c r="F2" s="53">
        <v>305</v>
      </c>
      <c r="G2" s="53">
        <v>369</v>
      </c>
      <c r="H2" s="57">
        <f t="shared" ref="H2:H33" si="1" xml:space="preserve"> (G2-F2)</f>
        <v>64</v>
      </c>
      <c r="I2" s="113">
        <v>279</v>
      </c>
      <c r="J2" s="113">
        <v>327</v>
      </c>
      <c r="K2" s="116">
        <f t="shared" ref="K2:K33" si="2" xml:space="preserve"> (J2-I2)</f>
        <v>48</v>
      </c>
    </row>
    <row r="3" spans="1:11">
      <c r="A3" s="79" t="s">
        <v>15</v>
      </c>
      <c r="B3" s="58" t="s">
        <v>29</v>
      </c>
      <c r="C3" s="51">
        <v>80</v>
      </c>
      <c r="D3" s="51">
        <v>137</v>
      </c>
      <c r="E3" s="55">
        <f t="shared" si="0"/>
        <v>57</v>
      </c>
      <c r="F3" s="53">
        <v>83</v>
      </c>
      <c r="G3" s="53">
        <v>138</v>
      </c>
      <c r="H3" s="57">
        <f t="shared" si="1"/>
        <v>55</v>
      </c>
      <c r="I3" s="113">
        <v>44</v>
      </c>
      <c r="J3" s="113">
        <v>57</v>
      </c>
      <c r="K3" s="116">
        <f t="shared" si="2"/>
        <v>13</v>
      </c>
    </row>
    <row r="4" spans="1:11">
      <c r="A4" s="79" t="s">
        <v>61</v>
      </c>
      <c r="B4" s="58" t="s">
        <v>71</v>
      </c>
      <c r="C4" s="51">
        <v>61</v>
      </c>
      <c r="D4" s="51">
        <v>109</v>
      </c>
      <c r="E4" s="55">
        <f t="shared" si="0"/>
        <v>48</v>
      </c>
      <c r="F4" s="53">
        <v>61</v>
      </c>
      <c r="G4" s="53">
        <v>110</v>
      </c>
      <c r="H4" s="57">
        <f t="shared" si="1"/>
        <v>49</v>
      </c>
      <c r="I4" s="113">
        <v>43</v>
      </c>
      <c r="J4" s="113">
        <v>28</v>
      </c>
      <c r="K4" s="116">
        <f t="shared" si="2"/>
        <v>-15</v>
      </c>
    </row>
    <row r="5" spans="1:11">
      <c r="A5" s="79" t="s">
        <v>35</v>
      </c>
      <c r="B5" s="58" t="s">
        <v>53</v>
      </c>
      <c r="C5" s="51">
        <v>146</v>
      </c>
      <c r="D5" s="51">
        <v>193</v>
      </c>
      <c r="E5" s="55">
        <f t="shared" si="0"/>
        <v>47</v>
      </c>
      <c r="F5" s="53">
        <v>151</v>
      </c>
      <c r="G5" s="53">
        <v>200</v>
      </c>
      <c r="H5" s="57">
        <f t="shared" si="1"/>
        <v>49</v>
      </c>
      <c r="I5" s="113">
        <v>101</v>
      </c>
      <c r="J5" s="113">
        <v>101</v>
      </c>
      <c r="K5" s="116">
        <f t="shared" si="2"/>
        <v>0</v>
      </c>
    </row>
    <row r="6" spans="1:11">
      <c r="A6" s="79" t="s">
        <v>35</v>
      </c>
      <c r="B6" s="58" t="s">
        <v>54</v>
      </c>
      <c r="C6" s="51">
        <v>0</v>
      </c>
      <c r="D6" s="51">
        <v>32</v>
      </c>
      <c r="E6" s="55">
        <f t="shared" si="0"/>
        <v>32</v>
      </c>
      <c r="F6" s="53">
        <v>0</v>
      </c>
      <c r="G6" s="53">
        <v>32</v>
      </c>
      <c r="H6" s="57">
        <f t="shared" si="1"/>
        <v>32</v>
      </c>
      <c r="I6" s="113">
        <v>15</v>
      </c>
      <c r="J6" s="113">
        <v>13</v>
      </c>
      <c r="K6" s="116">
        <f t="shared" si="2"/>
        <v>-2</v>
      </c>
    </row>
    <row r="7" spans="1:11">
      <c r="A7" s="79" t="s">
        <v>15</v>
      </c>
      <c r="B7" s="58" t="s">
        <v>21</v>
      </c>
      <c r="C7" s="51">
        <v>34</v>
      </c>
      <c r="D7" s="51">
        <v>64</v>
      </c>
      <c r="E7" s="55">
        <f t="shared" si="0"/>
        <v>30</v>
      </c>
      <c r="F7" s="53">
        <f>+SUM(34+23)</f>
        <v>57</v>
      </c>
      <c r="G7" s="53">
        <v>91</v>
      </c>
      <c r="H7" s="57">
        <f t="shared" si="1"/>
        <v>34</v>
      </c>
      <c r="I7" s="113">
        <v>35</v>
      </c>
      <c r="J7" s="113">
        <v>35</v>
      </c>
      <c r="K7" s="116">
        <f t="shared" si="2"/>
        <v>0</v>
      </c>
    </row>
    <row r="8" spans="1:11">
      <c r="A8" s="79" t="s">
        <v>15</v>
      </c>
      <c r="B8" s="58" t="s">
        <v>31</v>
      </c>
      <c r="C8" s="51">
        <v>239</v>
      </c>
      <c r="D8" s="51">
        <v>264</v>
      </c>
      <c r="E8" s="55">
        <f t="shared" si="0"/>
        <v>25</v>
      </c>
      <c r="F8" s="53">
        <f>SUM(239+346)</f>
        <v>585</v>
      </c>
      <c r="G8" s="53">
        <v>294</v>
      </c>
      <c r="H8" s="57">
        <f t="shared" si="1"/>
        <v>-291</v>
      </c>
      <c r="I8" s="113">
        <v>149</v>
      </c>
      <c r="J8" s="113">
        <v>149</v>
      </c>
      <c r="K8" s="116">
        <f t="shared" si="2"/>
        <v>0</v>
      </c>
    </row>
    <row r="9" spans="1:11">
      <c r="A9" s="79" t="s">
        <v>61</v>
      </c>
      <c r="B9" s="58" t="s">
        <v>82</v>
      </c>
      <c r="C9" s="51"/>
      <c r="D9" s="51">
        <v>24</v>
      </c>
      <c r="E9" s="55">
        <f t="shared" si="0"/>
        <v>24</v>
      </c>
      <c r="F9" s="53"/>
      <c r="G9" s="53">
        <v>24</v>
      </c>
      <c r="H9" s="57">
        <f t="shared" si="1"/>
        <v>24</v>
      </c>
      <c r="I9" s="113"/>
      <c r="J9" s="113">
        <v>7</v>
      </c>
      <c r="K9" s="116">
        <f t="shared" si="2"/>
        <v>7</v>
      </c>
    </row>
    <row r="10" spans="1:11">
      <c r="A10" s="79" t="s">
        <v>35</v>
      </c>
      <c r="B10" s="58" t="s">
        <v>44</v>
      </c>
      <c r="C10" s="51">
        <v>7</v>
      </c>
      <c r="D10" s="51">
        <v>30</v>
      </c>
      <c r="E10" s="55">
        <f t="shared" si="0"/>
        <v>23</v>
      </c>
      <c r="F10" s="53">
        <v>11</v>
      </c>
      <c r="G10" s="53">
        <v>61</v>
      </c>
      <c r="H10" s="57">
        <f t="shared" si="1"/>
        <v>50</v>
      </c>
      <c r="I10" s="113">
        <v>13</v>
      </c>
      <c r="J10" s="113">
        <v>23</v>
      </c>
      <c r="K10" s="116">
        <f t="shared" si="2"/>
        <v>10</v>
      </c>
    </row>
    <row r="11" spans="1:11">
      <c r="A11" s="79" t="s">
        <v>15</v>
      </c>
      <c r="B11" s="58" t="s">
        <v>23</v>
      </c>
      <c r="C11" s="51"/>
      <c r="D11" s="51">
        <v>22</v>
      </c>
      <c r="E11" s="55">
        <f t="shared" si="0"/>
        <v>22</v>
      </c>
      <c r="F11" s="53"/>
      <c r="G11" s="53">
        <v>29</v>
      </c>
      <c r="H11" s="57">
        <f t="shared" si="1"/>
        <v>29</v>
      </c>
      <c r="I11" s="113"/>
      <c r="J11" s="113">
        <v>21</v>
      </c>
      <c r="K11" s="116">
        <f t="shared" si="2"/>
        <v>21</v>
      </c>
    </row>
    <row r="12" spans="1:11">
      <c r="A12" s="79" t="s">
        <v>15</v>
      </c>
      <c r="B12" s="58" t="s">
        <v>30</v>
      </c>
      <c r="C12" s="51">
        <v>88</v>
      </c>
      <c r="D12" s="51">
        <v>109</v>
      </c>
      <c r="E12" s="55">
        <f t="shared" si="0"/>
        <v>21</v>
      </c>
      <c r="F12" s="53">
        <f>SUM(88+55)</f>
        <v>143</v>
      </c>
      <c r="G12" s="53">
        <v>128</v>
      </c>
      <c r="H12" s="57">
        <f t="shared" si="1"/>
        <v>-15</v>
      </c>
      <c r="I12" s="113">
        <v>56</v>
      </c>
      <c r="J12" s="113">
        <v>42</v>
      </c>
      <c r="K12" s="116">
        <f t="shared" si="2"/>
        <v>-14</v>
      </c>
    </row>
    <row r="13" spans="1:11">
      <c r="A13" s="79" t="s">
        <v>83</v>
      </c>
      <c r="B13" s="58" t="s">
        <v>87</v>
      </c>
      <c r="C13" s="51">
        <v>160</v>
      </c>
      <c r="D13" s="51">
        <v>180</v>
      </c>
      <c r="E13" s="55">
        <f t="shared" si="0"/>
        <v>20</v>
      </c>
      <c r="F13" s="53">
        <f>SUM(160+108)</f>
        <v>268</v>
      </c>
      <c r="G13" s="53">
        <v>280</v>
      </c>
      <c r="H13" s="57">
        <f t="shared" si="1"/>
        <v>12</v>
      </c>
      <c r="I13" s="113">
        <v>108</v>
      </c>
      <c r="J13" s="113">
        <v>105</v>
      </c>
      <c r="K13" s="116">
        <f t="shared" si="2"/>
        <v>-3</v>
      </c>
    </row>
    <row r="14" spans="1:11">
      <c r="A14" s="79" t="s">
        <v>35</v>
      </c>
      <c r="B14" s="58" t="s">
        <v>39</v>
      </c>
      <c r="C14" s="51">
        <v>79</v>
      </c>
      <c r="D14" s="51">
        <v>97</v>
      </c>
      <c r="E14" s="55">
        <f t="shared" si="0"/>
        <v>18</v>
      </c>
      <c r="F14" s="53">
        <f>SUM(79+119)</f>
        <v>198</v>
      </c>
      <c r="G14" s="53">
        <v>196</v>
      </c>
      <c r="H14" s="57">
        <f t="shared" si="1"/>
        <v>-2</v>
      </c>
      <c r="I14" s="113">
        <v>74</v>
      </c>
      <c r="J14" s="113">
        <v>68</v>
      </c>
      <c r="K14" s="116">
        <f t="shared" si="2"/>
        <v>-6</v>
      </c>
    </row>
    <row r="15" spans="1:11">
      <c r="A15" s="79" t="s">
        <v>35</v>
      </c>
      <c r="B15" s="58" t="s">
        <v>58</v>
      </c>
      <c r="C15" s="51">
        <v>35</v>
      </c>
      <c r="D15" s="51">
        <v>52</v>
      </c>
      <c r="E15" s="55">
        <f t="shared" si="0"/>
        <v>17</v>
      </c>
      <c r="F15" s="53">
        <f>SUM(35+17)</f>
        <v>52</v>
      </c>
      <c r="G15" s="53">
        <v>90</v>
      </c>
      <c r="H15" s="57">
        <f t="shared" si="1"/>
        <v>38</v>
      </c>
      <c r="I15" s="113">
        <v>22</v>
      </c>
      <c r="J15" s="113">
        <v>14</v>
      </c>
      <c r="K15" s="116">
        <f t="shared" si="2"/>
        <v>-8</v>
      </c>
    </row>
    <row r="16" spans="1:11">
      <c r="A16" s="79" t="s">
        <v>35</v>
      </c>
      <c r="B16" s="58" t="s">
        <v>37</v>
      </c>
      <c r="C16" s="51">
        <v>213</v>
      </c>
      <c r="D16" s="51">
        <v>228</v>
      </c>
      <c r="E16" s="55">
        <f t="shared" si="0"/>
        <v>15</v>
      </c>
      <c r="F16" s="53">
        <f>SUM(213+46)</f>
        <v>259</v>
      </c>
      <c r="G16" s="53">
        <v>276</v>
      </c>
      <c r="H16" s="57">
        <f t="shared" si="1"/>
        <v>17</v>
      </c>
      <c r="I16" s="113">
        <v>82</v>
      </c>
      <c r="J16" s="113">
        <v>103</v>
      </c>
      <c r="K16" s="116">
        <f t="shared" si="2"/>
        <v>21</v>
      </c>
    </row>
    <row r="17" spans="1:11">
      <c r="A17" s="79" t="s">
        <v>83</v>
      </c>
      <c r="B17" s="58" t="s">
        <v>84</v>
      </c>
      <c r="C17" s="51">
        <v>34</v>
      </c>
      <c r="D17" s="51">
        <v>47</v>
      </c>
      <c r="E17" s="55">
        <f t="shared" si="0"/>
        <v>13</v>
      </c>
      <c r="F17" s="53">
        <f>SUM(34+84)</f>
        <v>118</v>
      </c>
      <c r="G17" s="53">
        <v>86</v>
      </c>
      <c r="H17" s="57">
        <f t="shared" si="1"/>
        <v>-32</v>
      </c>
      <c r="I17" s="113">
        <v>51</v>
      </c>
      <c r="J17" s="113">
        <v>42</v>
      </c>
      <c r="K17" s="116">
        <f t="shared" si="2"/>
        <v>-9</v>
      </c>
    </row>
    <row r="18" spans="1:11">
      <c r="A18" s="79" t="s">
        <v>61</v>
      </c>
      <c r="B18" s="58" t="s">
        <v>66</v>
      </c>
      <c r="C18" s="51">
        <v>81</v>
      </c>
      <c r="D18" s="51">
        <v>94</v>
      </c>
      <c r="E18" s="55">
        <f t="shared" si="0"/>
        <v>13</v>
      </c>
      <c r="F18" s="53">
        <v>90</v>
      </c>
      <c r="G18" s="53">
        <v>141</v>
      </c>
      <c r="H18" s="57">
        <f t="shared" si="1"/>
        <v>51</v>
      </c>
      <c r="I18" s="113">
        <v>52</v>
      </c>
      <c r="J18" s="113">
        <v>63</v>
      </c>
      <c r="K18" s="116">
        <f t="shared" si="2"/>
        <v>11</v>
      </c>
    </row>
    <row r="19" spans="1:11">
      <c r="A19" s="79" t="s">
        <v>83</v>
      </c>
      <c r="B19" s="58" t="s">
        <v>90</v>
      </c>
      <c r="C19" s="51">
        <v>45</v>
      </c>
      <c r="D19" s="51">
        <v>58</v>
      </c>
      <c r="E19" s="55">
        <f t="shared" si="0"/>
        <v>13</v>
      </c>
      <c r="F19" s="53">
        <v>45</v>
      </c>
      <c r="G19" s="53">
        <v>74</v>
      </c>
      <c r="H19" s="57">
        <f t="shared" si="1"/>
        <v>29</v>
      </c>
      <c r="I19" s="113">
        <v>5</v>
      </c>
      <c r="J19" s="113">
        <v>9</v>
      </c>
      <c r="K19" s="116">
        <f t="shared" si="2"/>
        <v>4</v>
      </c>
    </row>
    <row r="20" spans="1:11">
      <c r="A20" s="79" t="s">
        <v>35</v>
      </c>
      <c r="B20" s="58" t="s">
        <v>46</v>
      </c>
      <c r="C20" s="51">
        <v>160</v>
      </c>
      <c r="D20" s="51">
        <v>173</v>
      </c>
      <c r="E20" s="55">
        <f t="shared" si="0"/>
        <v>13</v>
      </c>
      <c r="F20" s="53">
        <v>262</v>
      </c>
      <c r="G20" s="53">
        <v>236</v>
      </c>
      <c r="H20" s="57">
        <f t="shared" si="1"/>
        <v>-26</v>
      </c>
      <c r="I20" s="113">
        <v>47</v>
      </c>
      <c r="J20" s="113">
        <v>41</v>
      </c>
      <c r="K20" s="116">
        <f t="shared" si="2"/>
        <v>-6</v>
      </c>
    </row>
    <row r="21" spans="1:11">
      <c r="A21" s="79" t="s">
        <v>35</v>
      </c>
      <c r="B21" s="58" t="s">
        <v>50</v>
      </c>
      <c r="C21" s="51">
        <v>28</v>
      </c>
      <c r="D21" s="51">
        <v>40</v>
      </c>
      <c r="E21" s="55">
        <f t="shared" si="0"/>
        <v>12</v>
      </c>
      <c r="F21" s="53">
        <v>37</v>
      </c>
      <c r="G21" s="53">
        <v>46</v>
      </c>
      <c r="H21" s="57">
        <f t="shared" si="1"/>
        <v>9</v>
      </c>
      <c r="I21" s="113">
        <v>27</v>
      </c>
      <c r="J21" s="113">
        <v>31</v>
      </c>
      <c r="K21" s="116">
        <f t="shared" si="2"/>
        <v>4</v>
      </c>
    </row>
    <row r="22" spans="1:11">
      <c r="A22" s="79" t="s">
        <v>61</v>
      </c>
      <c r="B22" s="58" t="s">
        <v>79</v>
      </c>
      <c r="C22" s="51"/>
      <c r="D22" s="51">
        <v>12</v>
      </c>
      <c r="E22" s="55">
        <f t="shared" si="0"/>
        <v>12</v>
      </c>
      <c r="F22" s="53"/>
      <c r="G22" s="53">
        <v>13</v>
      </c>
      <c r="H22" s="57">
        <f t="shared" si="1"/>
        <v>13</v>
      </c>
      <c r="I22" s="113"/>
      <c r="J22" s="113">
        <v>11</v>
      </c>
      <c r="K22" s="116">
        <f t="shared" si="2"/>
        <v>11</v>
      </c>
    </row>
    <row r="23" spans="1:11">
      <c r="A23" s="79" t="s">
        <v>61</v>
      </c>
      <c r="B23" s="58" t="s">
        <v>72</v>
      </c>
      <c r="C23" s="51">
        <v>17</v>
      </c>
      <c r="D23" s="51">
        <v>28</v>
      </c>
      <c r="E23" s="55">
        <f t="shared" si="0"/>
        <v>11</v>
      </c>
      <c r="F23" s="53">
        <v>19</v>
      </c>
      <c r="G23" s="53">
        <v>28</v>
      </c>
      <c r="H23" s="57">
        <f t="shared" si="1"/>
        <v>9</v>
      </c>
      <c r="I23" s="113">
        <v>6</v>
      </c>
      <c r="J23" s="113">
        <v>25</v>
      </c>
      <c r="K23" s="116">
        <f t="shared" si="2"/>
        <v>19</v>
      </c>
    </row>
    <row r="24" spans="1:11">
      <c r="A24" s="79" t="s">
        <v>61</v>
      </c>
      <c r="B24" s="58" t="s">
        <v>75</v>
      </c>
      <c r="C24" s="51">
        <v>78</v>
      </c>
      <c r="D24" s="51">
        <v>88</v>
      </c>
      <c r="E24" s="55">
        <f t="shared" si="0"/>
        <v>10</v>
      </c>
      <c r="F24" s="53">
        <f>SUM(78+65)</f>
        <v>143</v>
      </c>
      <c r="G24" s="53">
        <v>129</v>
      </c>
      <c r="H24" s="57">
        <f t="shared" si="1"/>
        <v>-14</v>
      </c>
      <c r="I24" s="113">
        <v>49</v>
      </c>
      <c r="J24" s="113">
        <v>38</v>
      </c>
      <c r="K24" s="116">
        <f t="shared" si="2"/>
        <v>-11</v>
      </c>
    </row>
    <row r="25" spans="1:11">
      <c r="A25" s="79" t="s">
        <v>83</v>
      </c>
      <c r="B25" s="58" t="s">
        <v>94</v>
      </c>
      <c r="C25" s="51">
        <v>208</v>
      </c>
      <c r="D25" s="51">
        <v>218</v>
      </c>
      <c r="E25" s="55">
        <f t="shared" si="0"/>
        <v>10</v>
      </c>
      <c r="F25" s="53">
        <v>300</v>
      </c>
      <c r="G25" s="53">
        <v>348</v>
      </c>
      <c r="H25" s="57">
        <f t="shared" si="1"/>
        <v>48</v>
      </c>
      <c r="I25" s="113">
        <v>202</v>
      </c>
      <c r="J25" s="113">
        <v>182</v>
      </c>
      <c r="K25" s="116">
        <f t="shared" si="2"/>
        <v>-20</v>
      </c>
    </row>
    <row r="26" spans="1:11">
      <c r="A26" s="79" t="s">
        <v>35</v>
      </c>
      <c r="B26" s="58" t="s">
        <v>56</v>
      </c>
      <c r="C26" s="51">
        <v>86</v>
      </c>
      <c r="D26" s="51">
        <v>94</v>
      </c>
      <c r="E26" s="55">
        <f t="shared" si="0"/>
        <v>8</v>
      </c>
      <c r="F26" s="53">
        <f>SUM(86+21)</f>
        <v>107</v>
      </c>
      <c r="G26" s="53">
        <v>105</v>
      </c>
      <c r="H26" s="57">
        <f t="shared" si="1"/>
        <v>-2</v>
      </c>
      <c r="I26" s="113">
        <v>28</v>
      </c>
      <c r="J26" s="113">
        <v>26</v>
      </c>
      <c r="K26" s="116">
        <f t="shared" si="2"/>
        <v>-2</v>
      </c>
    </row>
    <row r="27" spans="1:11">
      <c r="A27" s="79" t="s">
        <v>83</v>
      </c>
      <c r="B27" s="58" t="s">
        <v>93</v>
      </c>
      <c r="C27" s="51">
        <v>22</v>
      </c>
      <c r="D27" s="51">
        <v>30</v>
      </c>
      <c r="E27" s="55">
        <f t="shared" si="0"/>
        <v>8</v>
      </c>
      <c r="F27" s="53">
        <v>22</v>
      </c>
      <c r="G27" s="53">
        <v>30</v>
      </c>
      <c r="H27" s="57">
        <f t="shared" si="1"/>
        <v>8</v>
      </c>
      <c r="I27" s="113">
        <v>1</v>
      </c>
      <c r="J27" s="113">
        <v>5</v>
      </c>
      <c r="K27" s="116">
        <f t="shared" si="2"/>
        <v>4</v>
      </c>
    </row>
    <row r="28" spans="1:11">
      <c r="A28" s="79" t="s">
        <v>35</v>
      </c>
      <c r="B28" s="58" t="s">
        <v>59</v>
      </c>
      <c r="C28" s="51">
        <v>5</v>
      </c>
      <c r="D28" s="51">
        <v>11</v>
      </c>
      <c r="E28" s="55">
        <f t="shared" si="0"/>
        <v>6</v>
      </c>
      <c r="F28" s="53">
        <v>5</v>
      </c>
      <c r="G28" s="53">
        <v>20</v>
      </c>
      <c r="H28" s="57">
        <f t="shared" si="1"/>
        <v>15</v>
      </c>
      <c r="I28" s="113">
        <v>6</v>
      </c>
      <c r="J28" s="113">
        <v>15</v>
      </c>
      <c r="K28" s="116">
        <f t="shared" si="2"/>
        <v>9</v>
      </c>
    </row>
    <row r="29" spans="1:11">
      <c r="A29" s="79" t="s">
        <v>35</v>
      </c>
      <c r="B29" s="58" t="s">
        <v>45</v>
      </c>
      <c r="C29" s="51">
        <v>15</v>
      </c>
      <c r="D29" s="51">
        <v>20</v>
      </c>
      <c r="E29" s="55">
        <f t="shared" si="0"/>
        <v>5</v>
      </c>
      <c r="F29" s="53">
        <v>15</v>
      </c>
      <c r="G29" s="53">
        <v>27</v>
      </c>
      <c r="H29" s="57">
        <f t="shared" si="1"/>
        <v>12</v>
      </c>
      <c r="I29" s="113">
        <v>15</v>
      </c>
      <c r="J29" s="113">
        <v>27</v>
      </c>
      <c r="K29" s="116">
        <f t="shared" si="2"/>
        <v>12</v>
      </c>
    </row>
    <row r="30" spans="1:11">
      <c r="A30" s="79" t="s">
        <v>61</v>
      </c>
      <c r="B30" s="58" t="s">
        <v>76</v>
      </c>
      <c r="C30" s="51">
        <v>30</v>
      </c>
      <c r="D30" s="51">
        <v>35</v>
      </c>
      <c r="E30" s="55">
        <f t="shared" si="0"/>
        <v>5</v>
      </c>
      <c r="F30" s="53">
        <v>32</v>
      </c>
      <c r="G30" s="53">
        <v>35</v>
      </c>
      <c r="H30" s="57">
        <f t="shared" si="1"/>
        <v>3</v>
      </c>
      <c r="I30" s="113">
        <v>6</v>
      </c>
      <c r="J30" s="113">
        <v>19</v>
      </c>
      <c r="K30" s="116">
        <f t="shared" si="2"/>
        <v>13</v>
      </c>
    </row>
    <row r="31" spans="1:11">
      <c r="A31" s="79" t="s">
        <v>15</v>
      </c>
      <c r="B31" s="58" t="s">
        <v>34</v>
      </c>
      <c r="C31" s="51">
        <v>36</v>
      </c>
      <c r="D31" s="51">
        <v>41</v>
      </c>
      <c r="E31" s="55">
        <f t="shared" si="0"/>
        <v>5</v>
      </c>
      <c r="F31" s="53">
        <v>37</v>
      </c>
      <c r="G31" s="53">
        <v>76</v>
      </c>
      <c r="H31" s="57">
        <f t="shared" si="1"/>
        <v>39</v>
      </c>
      <c r="I31" s="113">
        <v>14</v>
      </c>
      <c r="J31" s="113">
        <v>31</v>
      </c>
      <c r="K31" s="116">
        <f t="shared" si="2"/>
        <v>17</v>
      </c>
    </row>
    <row r="32" spans="1:11">
      <c r="A32" s="79" t="s">
        <v>61</v>
      </c>
      <c r="B32" s="58" t="s">
        <v>68</v>
      </c>
      <c r="C32" s="51">
        <v>29</v>
      </c>
      <c r="D32" s="51">
        <v>33</v>
      </c>
      <c r="E32" s="55">
        <f t="shared" si="0"/>
        <v>4</v>
      </c>
      <c r="F32" s="53">
        <v>39</v>
      </c>
      <c r="G32" s="53">
        <v>42</v>
      </c>
      <c r="H32" s="57">
        <f t="shared" si="1"/>
        <v>3</v>
      </c>
      <c r="I32" s="113">
        <v>12</v>
      </c>
      <c r="J32" s="113">
        <v>4</v>
      </c>
      <c r="K32" s="116">
        <f t="shared" si="2"/>
        <v>-8</v>
      </c>
    </row>
    <row r="33" spans="1:11">
      <c r="A33" s="79" t="s">
        <v>15</v>
      </c>
      <c r="B33" s="58" t="s">
        <v>24</v>
      </c>
      <c r="C33" s="51">
        <v>9</v>
      </c>
      <c r="D33" s="51">
        <v>13</v>
      </c>
      <c r="E33" s="55">
        <f t="shared" si="0"/>
        <v>4</v>
      </c>
      <c r="F33" s="53">
        <v>9</v>
      </c>
      <c r="G33" s="53">
        <v>13</v>
      </c>
      <c r="H33" s="57">
        <f t="shared" si="1"/>
        <v>4</v>
      </c>
      <c r="I33" s="113">
        <v>9</v>
      </c>
      <c r="J33" s="113">
        <v>11</v>
      </c>
      <c r="K33" s="116">
        <f t="shared" si="2"/>
        <v>2</v>
      </c>
    </row>
    <row r="34" spans="1:11">
      <c r="A34" s="79" t="s">
        <v>61</v>
      </c>
      <c r="B34" s="58" t="s">
        <v>70</v>
      </c>
      <c r="C34" s="51">
        <v>57</v>
      </c>
      <c r="D34" s="51">
        <v>60</v>
      </c>
      <c r="E34" s="55">
        <f t="shared" ref="E34:E65" si="3" xml:space="preserve"> (D34-C34)</f>
        <v>3</v>
      </c>
      <c r="F34" s="53">
        <v>78</v>
      </c>
      <c r="G34" s="53">
        <v>73</v>
      </c>
      <c r="H34" s="57">
        <f t="shared" ref="H34:H65" si="4" xml:space="preserve"> (G34-F34)</f>
        <v>-5</v>
      </c>
      <c r="I34" s="113">
        <v>25</v>
      </c>
      <c r="J34" s="113">
        <v>32</v>
      </c>
      <c r="K34" s="116">
        <f t="shared" ref="K34:K65" si="5" xml:space="preserve"> (J34-I34)</f>
        <v>7</v>
      </c>
    </row>
    <row r="35" spans="1:11">
      <c r="A35" s="79" t="s">
        <v>15</v>
      </c>
      <c r="B35" s="58" t="s">
        <v>17</v>
      </c>
      <c r="C35" s="51">
        <v>3</v>
      </c>
      <c r="D35" s="51">
        <v>6</v>
      </c>
      <c r="E35" s="55">
        <f t="shared" si="3"/>
        <v>3</v>
      </c>
      <c r="F35" s="53">
        <v>4</v>
      </c>
      <c r="G35" s="53">
        <v>6</v>
      </c>
      <c r="H35" s="57">
        <f t="shared" si="4"/>
        <v>2</v>
      </c>
      <c r="I35" s="113">
        <v>3</v>
      </c>
      <c r="J35" s="113">
        <v>3</v>
      </c>
      <c r="K35" s="116">
        <f t="shared" si="5"/>
        <v>0</v>
      </c>
    </row>
    <row r="36" spans="1:11">
      <c r="A36" s="79" t="s">
        <v>15</v>
      </c>
      <c r="B36" s="58" t="s">
        <v>18</v>
      </c>
      <c r="C36" s="51">
        <v>8</v>
      </c>
      <c r="D36" s="51">
        <v>10</v>
      </c>
      <c r="E36" s="55">
        <f t="shared" si="3"/>
        <v>2</v>
      </c>
      <c r="F36" s="53">
        <v>16</v>
      </c>
      <c r="G36" s="53">
        <v>12</v>
      </c>
      <c r="H36" s="57">
        <f t="shared" si="4"/>
        <v>-4</v>
      </c>
      <c r="I36" s="113">
        <v>5</v>
      </c>
      <c r="J36" s="113">
        <v>3</v>
      </c>
      <c r="K36" s="116">
        <f t="shared" si="5"/>
        <v>-2</v>
      </c>
    </row>
    <row r="37" spans="1:11">
      <c r="A37" s="79" t="s">
        <v>15</v>
      </c>
      <c r="B37" s="58" t="s">
        <v>22</v>
      </c>
      <c r="C37" s="51">
        <v>24</v>
      </c>
      <c r="D37" s="51">
        <v>26</v>
      </c>
      <c r="E37" s="55">
        <f t="shared" si="3"/>
        <v>2</v>
      </c>
      <c r="F37" s="53">
        <f>SUM(13+24)</f>
        <v>37</v>
      </c>
      <c r="G37" s="53">
        <v>38</v>
      </c>
      <c r="H37" s="57">
        <f t="shared" si="4"/>
        <v>1</v>
      </c>
      <c r="I37" s="113">
        <v>24</v>
      </c>
      <c r="J37" s="113">
        <v>28</v>
      </c>
      <c r="K37" s="116">
        <f t="shared" si="5"/>
        <v>4</v>
      </c>
    </row>
    <row r="38" spans="1:11">
      <c r="A38" s="79" t="s">
        <v>35</v>
      </c>
      <c r="B38" s="58" t="s">
        <v>60</v>
      </c>
      <c r="C38" s="51">
        <v>75</v>
      </c>
      <c r="D38" s="51">
        <v>76</v>
      </c>
      <c r="E38" s="55">
        <f t="shared" si="3"/>
        <v>1</v>
      </c>
      <c r="F38" s="53">
        <v>122</v>
      </c>
      <c r="G38" s="53">
        <v>124</v>
      </c>
      <c r="H38" s="57">
        <f t="shared" si="4"/>
        <v>2</v>
      </c>
      <c r="I38" s="113">
        <v>52</v>
      </c>
      <c r="J38" s="113">
        <v>43</v>
      </c>
      <c r="K38" s="116">
        <f t="shared" si="5"/>
        <v>-9</v>
      </c>
    </row>
    <row r="39" spans="1:11">
      <c r="A39" s="79" t="s">
        <v>35</v>
      </c>
      <c r="B39" s="58" t="s">
        <v>43</v>
      </c>
      <c r="C39" s="51">
        <v>23</v>
      </c>
      <c r="D39" s="51">
        <v>23</v>
      </c>
      <c r="E39" s="55">
        <f t="shared" si="3"/>
        <v>0</v>
      </c>
      <c r="F39" s="53">
        <v>30</v>
      </c>
      <c r="G39" s="53">
        <v>24</v>
      </c>
      <c r="H39" s="57">
        <f t="shared" si="4"/>
        <v>-6</v>
      </c>
      <c r="I39" s="113">
        <v>4</v>
      </c>
      <c r="J39" s="113">
        <v>5</v>
      </c>
      <c r="K39" s="116">
        <f t="shared" si="5"/>
        <v>1</v>
      </c>
    </row>
    <row r="40" spans="1:11">
      <c r="A40" s="79" t="s">
        <v>35</v>
      </c>
      <c r="B40" s="58" t="s">
        <v>52</v>
      </c>
      <c r="C40" s="51">
        <v>0</v>
      </c>
      <c r="D40" s="51">
        <v>0</v>
      </c>
      <c r="E40" s="55">
        <f t="shared" si="3"/>
        <v>0</v>
      </c>
      <c r="F40" s="53">
        <v>0</v>
      </c>
      <c r="G40" s="53">
        <v>0</v>
      </c>
      <c r="H40" s="57">
        <f t="shared" si="4"/>
        <v>0</v>
      </c>
      <c r="I40" s="113">
        <v>0</v>
      </c>
      <c r="J40" s="113">
        <v>0</v>
      </c>
      <c r="K40" s="116">
        <f t="shared" si="5"/>
        <v>0</v>
      </c>
    </row>
    <row r="41" spans="1:11">
      <c r="A41" s="79" t="s">
        <v>61</v>
      </c>
      <c r="B41" s="58" t="s">
        <v>73</v>
      </c>
      <c r="C41" s="51">
        <v>59</v>
      </c>
      <c r="D41" s="51">
        <v>58</v>
      </c>
      <c r="E41" s="55">
        <f t="shared" si="3"/>
        <v>-1</v>
      </c>
      <c r="F41" s="53">
        <v>61</v>
      </c>
      <c r="G41" s="53">
        <v>66</v>
      </c>
      <c r="H41" s="57">
        <f t="shared" si="4"/>
        <v>5</v>
      </c>
      <c r="I41" s="113">
        <v>23</v>
      </c>
      <c r="J41" s="113">
        <v>29</v>
      </c>
      <c r="K41" s="116">
        <f t="shared" si="5"/>
        <v>6</v>
      </c>
    </row>
    <row r="42" spans="1:11">
      <c r="A42" s="79" t="s">
        <v>35</v>
      </c>
      <c r="B42" s="58" t="s">
        <v>55</v>
      </c>
      <c r="C42" s="51">
        <v>33</v>
      </c>
      <c r="D42" s="51">
        <v>32</v>
      </c>
      <c r="E42" s="55">
        <f t="shared" si="3"/>
        <v>-1</v>
      </c>
      <c r="F42" s="53">
        <v>34</v>
      </c>
      <c r="G42" s="53">
        <v>47</v>
      </c>
      <c r="H42" s="57">
        <f t="shared" si="4"/>
        <v>13</v>
      </c>
      <c r="I42" s="113">
        <v>22</v>
      </c>
      <c r="J42" s="113">
        <v>43</v>
      </c>
      <c r="K42" s="116">
        <f t="shared" si="5"/>
        <v>21</v>
      </c>
    </row>
    <row r="43" spans="1:11">
      <c r="A43" s="79" t="s">
        <v>83</v>
      </c>
      <c r="B43" s="58" t="s">
        <v>92</v>
      </c>
      <c r="C43" s="51">
        <v>146</v>
      </c>
      <c r="D43" s="51">
        <v>145</v>
      </c>
      <c r="E43" s="55">
        <f t="shared" si="3"/>
        <v>-1</v>
      </c>
      <c r="F43" s="53">
        <f>SUM(146+75)</f>
        <v>221</v>
      </c>
      <c r="G43" s="53">
        <v>203</v>
      </c>
      <c r="H43" s="57">
        <f t="shared" si="4"/>
        <v>-18</v>
      </c>
      <c r="I43" s="113">
        <v>104</v>
      </c>
      <c r="J43" s="113">
        <v>98</v>
      </c>
      <c r="K43" s="116">
        <f t="shared" si="5"/>
        <v>-6</v>
      </c>
    </row>
    <row r="44" spans="1:11">
      <c r="A44" s="79" t="s">
        <v>35</v>
      </c>
      <c r="B44" s="58" t="s">
        <v>42</v>
      </c>
      <c r="C44" s="51">
        <v>41</v>
      </c>
      <c r="D44" s="51">
        <v>39</v>
      </c>
      <c r="E44" s="55">
        <f t="shared" si="3"/>
        <v>-2</v>
      </c>
      <c r="F44" s="53">
        <v>56</v>
      </c>
      <c r="G44" s="53">
        <v>53</v>
      </c>
      <c r="H44" s="57">
        <f t="shared" si="4"/>
        <v>-3</v>
      </c>
      <c r="I44" s="113">
        <v>16</v>
      </c>
      <c r="J44" s="113">
        <v>20</v>
      </c>
      <c r="K44" s="116">
        <f t="shared" si="5"/>
        <v>4</v>
      </c>
    </row>
    <row r="45" spans="1:11">
      <c r="A45" s="79" t="s">
        <v>15</v>
      </c>
      <c r="B45" s="58" t="s">
        <v>33</v>
      </c>
      <c r="C45" s="51">
        <v>208</v>
      </c>
      <c r="D45" s="51">
        <v>206</v>
      </c>
      <c r="E45" s="55">
        <f t="shared" si="3"/>
        <v>-2</v>
      </c>
      <c r="F45" s="53">
        <f>SUM(208+69)</f>
        <v>277</v>
      </c>
      <c r="G45" s="53">
        <v>290</v>
      </c>
      <c r="H45" s="57">
        <f t="shared" si="4"/>
        <v>13</v>
      </c>
      <c r="I45" s="113">
        <v>91</v>
      </c>
      <c r="J45" s="113">
        <v>98</v>
      </c>
      <c r="K45" s="116">
        <f t="shared" si="5"/>
        <v>7</v>
      </c>
    </row>
    <row r="46" spans="1:11">
      <c r="A46" s="79" t="s">
        <v>61</v>
      </c>
      <c r="B46" s="58" t="s">
        <v>65</v>
      </c>
      <c r="C46" s="51">
        <v>19</v>
      </c>
      <c r="D46" s="51">
        <v>16</v>
      </c>
      <c r="E46" s="55">
        <f t="shared" si="3"/>
        <v>-3</v>
      </c>
      <c r="F46" s="53">
        <f>SUM(19+25)</f>
        <v>44</v>
      </c>
      <c r="G46" s="53">
        <v>16</v>
      </c>
      <c r="H46" s="57">
        <f t="shared" si="4"/>
        <v>-28</v>
      </c>
      <c r="I46" s="113">
        <v>10</v>
      </c>
      <c r="J46" s="113">
        <v>5</v>
      </c>
      <c r="K46" s="116">
        <f t="shared" si="5"/>
        <v>-5</v>
      </c>
    </row>
    <row r="47" spans="1:11">
      <c r="A47" s="79" t="s">
        <v>35</v>
      </c>
      <c r="B47" s="58" t="s">
        <v>36</v>
      </c>
      <c r="C47" s="51">
        <v>103</v>
      </c>
      <c r="D47" s="51">
        <v>99</v>
      </c>
      <c r="E47" s="55">
        <f t="shared" si="3"/>
        <v>-4</v>
      </c>
      <c r="F47" s="53">
        <v>137</v>
      </c>
      <c r="G47" s="53">
        <v>114</v>
      </c>
      <c r="H47" s="57">
        <f t="shared" si="4"/>
        <v>-23</v>
      </c>
      <c r="I47" s="113">
        <v>74</v>
      </c>
      <c r="J47" s="113">
        <v>69</v>
      </c>
      <c r="K47" s="116">
        <f t="shared" si="5"/>
        <v>-5</v>
      </c>
    </row>
    <row r="48" spans="1:11">
      <c r="A48" s="79" t="s">
        <v>15</v>
      </c>
      <c r="B48" s="58" t="s">
        <v>20</v>
      </c>
      <c r="C48" s="51">
        <v>85</v>
      </c>
      <c r="D48" s="51">
        <v>81</v>
      </c>
      <c r="E48" s="55">
        <f t="shared" si="3"/>
        <v>-4</v>
      </c>
      <c r="F48" s="53">
        <f>SUM(85+39)</f>
        <v>124</v>
      </c>
      <c r="G48" s="53">
        <v>121</v>
      </c>
      <c r="H48" s="57">
        <f t="shared" si="4"/>
        <v>-3</v>
      </c>
      <c r="I48" s="113">
        <v>54</v>
      </c>
      <c r="J48" s="113">
        <v>48</v>
      </c>
      <c r="K48" s="116">
        <f t="shared" si="5"/>
        <v>-6</v>
      </c>
    </row>
    <row r="49" spans="1:11">
      <c r="A49" s="79" t="s">
        <v>15</v>
      </c>
      <c r="B49" s="58" t="s">
        <v>28</v>
      </c>
      <c r="C49" s="51">
        <v>25</v>
      </c>
      <c r="D49" s="51">
        <v>21</v>
      </c>
      <c r="E49" s="55">
        <f t="shared" si="3"/>
        <v>-4</v>
      </c>
      <c r="F49" s="53">
        <v>26</v>
      </c>
      <c r="G49" s="53">
        <v>21</v>
      </c>
      <c r="H49" s="57">
        <f t="shared" si="4"/>
        <v>-5</v>
      </c>
      <c r="I49" s="113">
        <v>22</v>
      </c>
      <c r="J49" s="113">
        <v>30</v>
      </c>
      <c r="K49" s="116">
        <f t="shared" si="5"/>
        <v>8</v>
      </c>
    </row>
    <row r="50" spans="1:11">
      <c r="A50" s="79" t="s">
        <v>35</v>
      </c>
      <c r="B50" s="58" t="s">
        <v>51</v>
      </c>
      <c r="C50" s="51">
        <v>35</v>
      </c>
      <c r="D50" s="51">
        <v>31</v>
      </c>
      <c r="E50" s="55">
        <f t="shared" si="3"/>
        <v>-4</v>
      </c>
      <c r="F50" s="53">
        <v>42</v>
      </c>
      <c r="G50" s="53">
        <v>41</v>
      </c>
      <c r="H50" s="57">
        <f t="shared" si="4"/>
        <v>-1</v>
      </c>
      <c r="I50" s="113">
        <v>39</v>
      </c>
      <c r="J50" s="113">
        <v>26</v>
      </c>
      <c r="K50" s="116">
        <f t="shared" si="5"/>
        <v>-13</v>
      </c>
    </row>
    <row r="51" spans="1:11">
      <c r="A51" s="79" t="s">
        <v>15</v>
      </c>
      <c r="B51" s="58" t="s">
        <v>27</v>
      </c>
      <c r="C51" s="51">
        <v>15</v>
      </c>
      <c r="D51" s="51">
        <v>10</v>
      </c>
      <c r="E51" s="55">
        <f t="shared" si="3"/>
        <v>-5</v>
      </c>
      <c r="F51" s="53">
        <f>SUM(15+8)</f>
        <v>23</v>
      </c>
      <c r="G51" s="53">
        <v>16</v>
      </c>
      <c r="H51" s="57">
        <f t="shared" si="4"/>
        <v>-7</v>
      </c>
      <c r="I51" s="113">
        <v>18</v>
      </c>
      <c r="J51" s="113">
        <v>7</v>
      </c>
      <c r="K51" s="116">
        <f t="shared" si="5"/>
        <v>-11</v>
      </c>
    </row>
    <row r="52" spans="1:11">
      <c r="A52" s="79" t="s">
        <v>83</v>
      </c>
      <c r="B52" s="58" t="s">
        <v>88</v>
      </c>
      <c r="C52" s="51">
        <v>205</v>
      </c>
      <c r="D52" s="51">
        <v>199</v>
      </c>
      <c r="E52" s="55">
        <f t="shared" si="3"/>
        <v>-6</v>
      </c>
      <c r="F52" s="53">
        <v>238</v>
      </c>
      <c r="G52" s="53">
        <v>239</v>
      </c>
      <c r="H52" s="57">
        <f t="shared" si="4"/>
        <v>1</v>
      </c>
      <c r="I52" s="113">
        <v>111</v>
      </c>
      <c r="J52" s="113">
        <v>123</v>
      </c>
      <c r="K52" s="116">
        <f t="shared" si="5"/>
        <v>12</v>
      </c>
    </row>
    <row r="53" spans="1:11">
      <c r="A53" s="79" t="s">
        <v>35</v>
      </c>
      <c r="B53" s="58" t="s">
        <v>38</v>
      </c>
      <c r="C53" s="51">
        <v>85</v>
      </c>
      <c r="D53" s="51">
        <v>78</v>
      </c>
      <c r="E53" s="55">
        <f t="shared" si="3"/>
        <v>-7</v>
      </c>
      <c r="F53" s="53">
        <v>85</v>
      </c>
      <c r="G53" s="53">
        <v>78</v>
      </c>
      <c r="H53" s="57">
        <f t="shared" si="4"/>
        <v>-7</v>
      </c>
      <c r="I53" s="113">
        <v>26</v>
      </c>
      <c r="J53" s="113">
        <v>17</v>
      </c>
      <c r="K53" s="116">
        <f t="shared" si="5"/>
        <v>-9</v>
      </c>
    </row>
    <row r="54" spans="1:11">
      <c r="A54" s="79" t="s">
        <v>35</v>
      </c>
      <c r="B54" s="58" t="s">
        <v>47</v>
      </c>
      <c r="C54" s="51">
        <v>17</v>
      </c>
      <c r="D54" s="51">
        <v>8</v>
      </c>
      <c r="E54" s="55">
        <f t="shared" si="3"/>
        <v>-9</v>
      </c>
      <c r="F54" s="53">
        <v>17</v>
      </c>
      <c r="G54" s="53">
        <v>15</v>
      </c>
      <c r="H54" s="57">
        <f t="shared" si="4"/>
        <v>-2</v>
      </c>
      <c r="I54" s="113">
        <v>12</v>
      </c>
      <c r="J54" s="113">
        <v>15</v>
      </c>
      <c r="K54" s="116">
        <f t="shared" si="5"/>
        <v>3</v>
      </c>
    </row>
    <row r="55" spans="1:11">
      <c r="A55" s="79" t="s">
        <v>61</v>
      </c>
      <c r="B55" s="58" t="s">
        <v>78</v>
      </c>
      <c r="C55" s="51">
        <v>49</v>
      </c>
      <c r="D55" s="51">
        <v>39</v>
      </c>
      <c r="E55" s="55">
        <f t="shared" si="3"/>
        <v>-10</v>
      </c>
      <c r="F55" s="53">
        <f>SUM(49+25)</f>
        <v>74</v>
      </c>
      <c r="G55" s="53">
        <v>62</v>
      </c>
      <c r="H55" s="57">
        <f t="shared" si="4"/>
        <v>-12</v>
      </c>
      <c r="I55" s="113">
        <v>27</v>
      </c>
      <c r="J55" s="113">
        <v>25</v>
      </c>
      <c r="K55" s="116">
        <f t="shared" si="5"/>
        <v>-2</v>
      </c>
    </row>
    <row r="56" spans="1:11">
      <c r="A56" s="79" t="s">
        <v>15</v>
      </c>
      <c r="B56" s="58" t="s">
        <v>26</v>
      </c>
      <c r="C56" s="51">
        <v>50</v>
      </c>
      <c r="D56" s="51">
        <v>36</v>
      </c>
      <c r="E56" s="55">
        <f t="shared" si="3"/>
        <v>-14</v>
      </c>
      <c r="F56" s="53">
        <v>50</v>
      </c>
      <c r="G56" s="53">
        <v>39</v>
      </c>
      <c r="H56" s="57">
        <f t="shared" si="4"/>
        <v>-11</v>
      </c>
      <c r="I56" s="113">
        <v>25</v>
      </c>
      <c r="J56" s="113">
        <v>29</v>
      </c>
      <c r="K56" s="116">
        <f t="shared" si="5"/>
        <v>4</v>
      </c>
    </row>
    <row r="57" spans="1:11">
      <c r="A57" s="79" t="s">
        <v>35</v>
      </c>
      <c r="B57" s="58" t="s">
        <v>57</v>
      </c>
      <c r="C57" s="51">
        <v>312</v>
      </c>
      <c r="D57" s="51">
        <v>295</v>
      </c>
      <c r="E57" s="55">
        <f t="shared" si="3"/>
        <v>-17</v>
      </c>
      <c r="F57" s="53">
        <f>SUM(312+83)</f>
        <v>395</v>
      </c>
      <c r="G57" s="53">
        <v>392</v>
      </c>
      <c r="H57" s="57">
        <f t="shared" si="4"/>
        <v>-3</v>
      </c>
      <c r="I57" s="113">
        <v>161</v>
      </c>
      <c r="J57" s="113">
        <v>187</v>
      </c>
      <c r="K57" s="116">
        <f t="shared" si="5"/>
        <v>26</v>
      </c>
    </row>
    <row r="58" spans="1:11">
      <c r="A58" s="79" t="s">
        <v>61</v>
      </c>
      <c r="B58" s="58" t="s">
        <v>64</v>
      </c>
      <c r="C58" s="51">
        <v>76</v>
      </c>
      <c r="D58" s="51">
        <v>57</v>
      </c>
      <c r="E58" s="55">
        <f t="shared" si="3"/>
        <v>-19</v>
      </c>
      <c r="F58" s="53">
        <f>SUM(76+63)</f>
        <v>139</v>
      </c>
      <c r="G58" s="53">
        <v>107</v>
      </c>
      <c r="H58" s="57">
        <f t="shared" si="4"/>
        <v>-32</v>
      </c>
      <c r="I58" s="113">
        <v>34</v>
      </c>
      <c r="J58" s="113">
        <v>35</v>
      </c>
      <c r="K58" s="116">
        <f t="shared" si="5"/>
        <v>1</v>
      </c>
    </row>
    <row r="59" spans="1:11">
      <c r="A59" s="79" t="s">
        <v>61</v>
      </c>
      <c r="B59" s="58" t="s">
        <v>80</v>
      </c>
      <c r="C59" s="51">
        <v>134</v>
      </c>
      <c r="D59" s="51">
        <v>115</v>
      </c>
      <c r="E59" s="55">
        <f t="shared" si="3"/>
        <v>-19</v>
      </c>
      <c r="F59" s="53">
        <f>SUM(134+16)</f>
        <v>150</v>
      </c>
      <c r="G59" s="53">
        <v>142</v>
      </c>
      <c r="H59" s="57">
        <f t="shared" si="4"/>
        <v>-8</v>
      </c>
      <c r="I59" s="113">
        <v>111</v>
      </c>
      <c r="J59" s="113">
        <v>96</v>
      </c>
      <c r="K59" s="116">
        <f t="shared" si="5"/>
        <v>-15</v>
      </c>
    </row>
    <row r="60" spans="1:11">
      <c r="A60" s="79" t="s">
        <v>61</v>
      </c>
      <c r="B60" s="58" t="s">
        <v>62</v>
      </c>
      <c r="C60" s="51">
        <v>58</v>
      </c>
      <c r="D60" s="51">
        <v>38</v>
      </c>
      <c r="E60" s="55">
        <f t="shared" si="3"/>
        <v>-20</v>
      </c>
      <c r="F60" s="53">
        <f>SUM(58+76)</f>
        <v>134</v>
      </c>
      <c r="G60" s="53">
        <v>87</v>
      </c>
      <c r="H60" s="57">
        <f t="shared" si="4"/>
        <v>-47</v>
      </c>
      <c r="I60" s="113">
        <v>22</v>
      </c>
      <c r="J60" s="113">
        <v>26</v>
      </c>
      <c r="K60" s="116">
        <f t="shared" si="5"/>
        <v>4</v>
      </c>
    </row>
    <row r="61" spans="1:11">
      <c r="A61" s="79" t="s">
        <v>61</v>
      </c>
      <c r="B61" s="58" t="s">
        <v>77</v>
      </c>
      <c r="C61" s="51">
        <v>20</v>
      </c>
      <c r="D61" s="51">
        <v>0</v>
      </c>
      <c r="E61" s="55">
        <f t="shared" si="3"/>
        <v>-20</v>
      </c>
      <c r="F61" s="53">
        <v>20</v>
      </c>
      <c r="G61" s="53">
        <v>0</v>
      </c>
      <c r="H61" s="57">
        <f t="shared" si="4"/>
        <v>-20</v>
      </c>
      <c r="I61" s="113">
        <v>16</v>
      </c>
      <c r="J61" s="113">
        <v>0</v>
      </c>
      <c r="K61" s="116">
        <f t="shared" si="5"/>
        <v>-16</v>
      </c>
    </row>
    <row r="62" spans="1:11">
      <c r="A62" s="79" t="s">
        <v>35</v>
      </c>
      <c r="B62" s="58" t="s">
        <v>40</v>
      </c>
      <c r="C62" s="51">
        <v>36</v>
      </c>
      <c r="D62" s="51">
        <v>15</v>
      </c>
      <c r="E62" s="55">
        <f t="shared" si="3"/>
        <v>-21</v>
      </c>
      <c r="F62" s="53">
        <v>41</v>
      </c>
      <c r="G62" s="53">
        <v>19</v>
      </c>
      <c r="H62" s="57">
        <f t="shared" si="4"/>
        <v>-22</v>
      </c>
      <c r="I62" s="113">
        <v>13</v>
      </c>
      <c r="J62" s="113">
        <v>8</v>
      </c>
      <c r="K62" s="116">
        <f t="shared" si="5"/>
        <v>-5</v>
      </c>
    </row>
    <row r="63" spans="1:11">
      <c r="A63" s="79" t="s">
        <v>61</v>
      </c>
      <c r="B63" s="58" t="s">
        <v>69</v>
      </c>
      <c r="C63" s="51">
        <v>79</v>
      </c>
      <c r="D63" s="51">
        <v>56</v>
      </c>
      <c r="E63" s="55">
        <f t="shared" si="3"/>
        <v>-23</v>
      </c>
      <c r="F63" s="53">
        <v>79</v>
      </c>
      <c r="G63" s="53">
        <v>56</v>
      </c>
      <c r="H63" s="57">
        <f t="shared" si="4"/>
        <v>-23</v>
      </c>
      <c r="I63" s="113">
        <v>10</v>
      </c>
      <c r="J63" s="113">
        <v>15</v>
      </c>
      <c r="K63" s="116">
        <f t="shared" si="5"/>
        <v>5</v>
      </c>
    </row>
    <row r="64" spans="1:11">
      <c r="A64" s="79" t="s">
        <v>61</v>
      </c>
      <c r="B64" s="58" t="s">
        <v>67</v>
      </c>
      <c r="C64" s="51">
        <v>58</v>
      </c>
      <c r="D64" s="51">
        <v>29</v>
      </c>
      <c r="E64" s="55">
        <f t="shared" si="3"/>
        <v>-29</v>
      </c>
      <c r="F64" s="53">
        <v>58</v>
      </c>
      <c r="G64" s="53">
        <v>29</v>
      </c>
      <c r="H64" s="57">
        <f t="shared" si="4"/>
        <v>-29</v>
      </c>
      <c r="I64" s="113">
        <v>9</v>
      </c>
      <c r="J64" s="113">
        <v>11</v>
      </c>
      <c r="K64" s="116">
        <f t="shared" si="5"/>
        <v>2</v>
      </c>
    </row>
    <row r="65" spans="1:11">
      <c r="A65" s="79" t="s">
        <v>15</v>
      </c>
      <c r="B65" s="58" t="s">
        <v>25</v>
      </c>
      <c r="C65" s="51">
        <v>96</v>
      </c>
      <c r="D65" s="51">
        <v>67</v>
      </c>
      <c r="E65" s="55">
        <f t="shared" si="3"/>
        <v>-29</v>
      </c>
      <c r="F65" s="53">
        <f>SUM(96+11)</f>
        <v>107</v>
      </c>
      <c r="G65" s="53">
        <v>106</v>
      </c>
      <c r="H65" s="57">
        <f t="shared" si="4"/>
        <v>-1</v>
      </c>
      <c r="I65" s="113">
        <v>61</v>
      </c>
      <c r="J65" s="113">
        <v>59</v>
      </c>
      <c r="K65" s="116">
        <f t="shared" si="5"/>
        <v>-2</v>
      </c>
    </row>
    <row r="66" spans="1:11">
      <c r="A66" s="79" t="s">
        <v>61</v>
      </c>
      <c r="B66" s="58" t="s">
        <v>63</v>
      </c>
      <c r="C66" s="51">
        <v>115</v>
      </c>
      <c r="D66" s="51">
        <v>84</v>
      </c>
      <c r="E66" s="55">
        <f t="shared" ref="E66:E76" si="6" xml:space="preserve"> (D66-C66)</f>
        <v>-31</v>
      </c>
      <c r="F66" s="53">
        <v>125</v>
      </c>
      <c r="G66" s="53">
        <v>95</v>
      </c>
      <c r="H66" s="57">
        <f t="shared" ref="H66:H76" si="7" xml:space="preserve"> (G66-F66)</f>
        <v>-30</v>
      </c>
      <c r="I66" s="113">
        <v>14</v>
      </c>
      <c r="J66" s="113">
        <v>14</v>
      </c>
      <c r="K66" s="116">
        <f t="shared" ref="K66:K76" si="8" xml:space="preserve"> (J66-I66)</f>
        <v>0</v>
      </c>
    </row>
    <row r="67" spans="1:11">
      <c r="A67" s="79" t="s">
        <v>15</v>
      </c>
      <c r="B67" s="58" t="s">
        <v>16</v>
      </c>
      <c r="C67" s="51">
        <v>151</v>
      </c>
      <c r="D67" s="51">
        <v>120</v>
      </c>
      <c r="E67" s="55">
        <f t="shared" si="6"/>
        <v>-31</v>
      </c>
      <c r="F67" s="53">
        <f>SUM(151+66)</f>
        <v>217</v>
      </c>
      <c r="G67" s="53">
        <v>157</v>
      </c>
      <c r="H67" s="57">
        <f t="shared" si="7"/>
        <v>-60</v>
      </c>
      <c r="I67" s="113">
        <v>83</v>
      </c>
      <c r="J67" s="113">
        <v>67</v>
      </c>
      <c r="K67" s="116">
        <f t="shared" si="8"/>
        <v>-16</v>
      </c>
    </row>
    <row r="68" spans="1:11">
      <c r="A68" s="79" t="s">
        <v>35</v>
      </c>
      <c r="B68" s="58" t="s">
        <v>41</v>
      </c>
      <c r="C68" s="51">
        <v>125</v>
      </c>
      <c r="D68" s="51">
        <v>92</v>
      </c>
      <c r="E68" s="55">
        <f t="shared" si="6"/>
        <v>-33</v>
      </c>
      <c r="F68" s="53">
        <v>128</v>
      </c>
      <c r="G68" s="53">
        <v>98</v>
      </c>
      <c r="H68" s="57">
        <f t="shared" si="7"/>
        <v>-30</v>
      </c>
      <c r="I68" s="113">
        <v>103</v>
      </c>
      <c r="J68" s="113">
        <v>74</v>
      </c>
      <c r="K68" s="116">
        <f t="shared" si="8"/>
        <v>-29</v>
      </c>
    </row>
    <row r="69" spans="1:11">
      <c r="A69" s="79" t="s">
        <v>83</v>
      </c>
      <c r="B69" s="58" t="s">
        <v>91</v>
      </c>
      <c r="C69" s="51">
        <v>65</v>
      </c>
      <c r="D69" s="51">
        <v>29</v>
      </c>
      <c r="E69" s="55">
        <f t="shared" si="6"/>
        <v>-36</v>
      </c>
      <c r="F69" s="53">
        <f>SUM(65+39)</f>
        <v>104</v>
      </c>
      <c r="G69" s="53">
        <v>36</v>
      </c>
      <c r="H69" s="57">
        <f t="shared" si="7"/>
        <v>-68</v>
      </c>
      <c r="I69" s="113">
        <v>21</v>
      </c>
      <c r="J69" s="113">
        <v>9</v>
      </c>
      <c r="K69" s="116">
        <f t="shared" si="8"/>
        <v>-12</v>
      </c>
    </row>
    <row r="70" spans="1:11">
      <c r="A70" s="79" t="s">
        <v>35</v>
      </c>
      <c r="B70" s="58" t="s">
        <v>48</v>
      </c>
      <c r="C70" s="51">
        <v>1091</v>
      </c>
      <c r="D70" s="51">
        <v>1055</v>
      </c>
      <c r="E70" s="55">
        <f t="shared" si="6"/>
        <v>-36</v>
      </c>
      <c r="F70" s="53">
        <v>1837</v>
      </c>
      <c r="G70" s="53">
        <v>1954</v>
      </c>
      <c r="H70" s="57">
        <f t="shared" si="7"/>
        <v>117</v>
      </c>
      <c r="I70" s="113">
        <v>692</v>
      </c>
      <c r="J70" s="113">
        <v>636</v>
      </c>
      <c r="K70" s="116">
        <f t="shared" si="8"/>
        <v>-56</v>
      </c>
    </row>
    <row r="71" spans="1:11">
      <c r="A71" s="79" t="s">
        <v>35</v>
      </c>
      <c r="B71" s="58" t="s">
        <v>49</v>
      </c>
      <c r="C71" s="51">
        <v>63</v>
      </c>
      <c r="D71" s="51">
        <v>25</v>
      </c>
      <c r="E71" s="55">
        <f t="shared" si="6"/>
        <v>-38</v>
      </c>
      <c r="F71" s="53">
        <v>72</v>
      </c>
      <c r="G71" s="53">
        <v>53</v>
      </c>
      <c r="H71" s="57">
        <f t="shared" si="7"/>
        <v>-19</v>
      </c>
      <c r="I71" s="113">
        <v>18</v>
      </c>
      <c r="J71" s="113">
        <v>5</v>
      </c>
      <c r="K71" s="116">
        <f t="shared" si="8"/>
        <v>-13</v>
      </c>
    </row>
    <row r="72" spans="1:11">
      <c r="A72" s="79" t="s">
        <v>83</v>
      </c>
      <c r="B72" s="58" t="s">
        <v>85</v>
      </c>
      <c r="C72" s="51">
        <v>79</v>
      </c>
      <c r="D72" s="51">
        <v>40</v>
      </c>
      <c r="E72" s="55">
        <f t="shared" si="6"/>
        <v>-39</v>
      </c>
      <c r="F72" s="53">
        <v>79</v>
      </c>
      <c r="G72" s="53">
        <v>79</v>
      </c>
      <c r="H72" s="57">
        <f t="shared" si="7"/>
        <v>0</v>
      </c>
      <c r="I72" s="113">
        <v>30</v>
      </c>
      <c r="J72" s="113">
        <v>20</v>
      </c>
      <c r="K72" s="116">
        <f t="shared" si="8"/>
        <v>-10</v>
      </c>
    </row>
    <row r="73" spans="1:11">
      <c r="A73" s="79" t="s">
        <v>83</v>
      </c>
      <c r="B73" s="58" t="s">
        <v>86</v>
      </c>
      <c r="C73" s="51">
        <v>488</v>
      </c>
      <c r="D73" s="51">
        <v>442</v>
      </c>
      <c r="E73" s="55">
        <f t="shared" si="6"/>
        <v>-46</v>
      </c>
      <c r="F73" s="53">
        <f>SUM(488+69)</f>
        <v>557</v>
      </c>
      <c r="G73" s="53">
        <v>539</v>
      </c>
      <c r="H73" s="57">
        <f t="shared" si="7"/>
        <v>-18</v>
      </c>
      <c r="I73" s="113">
        <v>190</v>
      </c>
      <c r="J73" s="113">
        <v>165</v>
      </c>
      <c r="K73" s="116">
        <f t="shared" si="8"/>
        <v>-25</v>
      </c>
    </row>
    <row r="74" spans="1:11">
      <c r="A74" s="79" t="s">
        <v>61</v>
      </c>
      <c r="B74" s="58" t="s">
        <v>74</v>
      </c>
      <c r="C74" s="51">
        <v>230</v>
      </c>
      <c r="D74" s="51">
        <v>172</v>
      </c>
      <c r="E74" s="55">
        <f t="shared" si="6"/>
        <v>-58</v>
      </c>
      <c r="F74" s="53">
        <v>247</v>
      </c>
      <c r="G74" s="53">
        <v>259</v>
      </c>
      <c r="H74" s="57">
        <f t="shared" si="7"/>
        <v>12</v>
      </c>
      <c r="I74" s="113">
        <v>60</v>
      </c>
      <c r="J74" s="113">
        <v>78</v>
      </c>
      <c r="K74" s="116">
        <f t="shared" si="8"/>
        <v>18</v>
      </c>
    </row>
    <row r="75" spans="1:11">
      <c r="A75" s="79" t="s">
        <v>15</v>
      </c>
      <c r="B75" s="58" t="s">
        <v>32</v>
      </c>
      <c r="C75" s="51">
        <v>228</v>
      </c>
      <c r="D75" s="51">
        <v>160</v>
      </c>
      <c r="E75" s="55">
        <f t="shared" si="6"/>
        <v>-68</v>
      </c>
      <c r="F75" s="53">
        <f>SUM(228+146)</f>
        <v>374</v>
      </c>
      <c r="G75" s="53">
        <v>300</v>
      </c>
      <c r="H75" s="57">
        <f t="shared" si="7"/>
        <v>-74</v>
      </c>
      <c r="I75" s="113">
        <v>90</v>
      </c>
      <c r="J75" s="113">
        <v>76</v>
      </c>
      <c r="K75" s="116">
        <f t="shared" si="8"/>
        <v>-14</v>
      </c>
    </row>
    <row r="76" spans="1:11">
      <c r="A76" s="79" t="s">
        <v>83</v>
      </c>
      <c r="B76" s="58" t="s">
        <v>89</v>
      </c>
      <c r="C76" s="51">
        <v>141</v>
      </c>
      <c r="D76" s="51">
        <v>61</v>
      </c>
      <c r="E76" s="55">
        <f t="shared" si="6"/>
        <v>-80</v>
      </c>
      <c r="F76" s="53">
        <v>149</v>
      </c>
      <c r="G76" s="53">
        <v>85</v>
      </c>
      <c r="H76" s="57">
        <f t="shared" si="7"/>
        <v>-64</v>
      </c>
      <c r="I76" s="113">
        <v>86</v>
      </c>
      <c r="J76" s="113">
        <v>60</v>
      </c>
      <c r="K76" s="116">
        <f t="shared" si="8"/>
        <v>-26</v>
      </c>
    </row>
    <row r="77" spans="1:11">
      <c r="A77" s="78"/>
      <c r="B77" s="58"/>
      <c r="C77" s="118"/>
      <c r="D77" s="118"/>
      <c r="E77" s="119"/>
      <c r="F77" s="120"/>
      <c r="G77" s="120"/>
      <c r="H77" s="121"/>
      <c r="I77" s="122"/>
      <c r="J77" s="122"/>
      <c r="K77" s="123"/>
    </row>
    <row r="78" spans="1:11" s="5" customFormat="1">
      <c r="B78" s="43"/>
      <c r="C78" s="124">
        <f t="shared" ref="C78:K78" si="9">SUM(C2:C77)</f>
        <v>7235</v>
      </c>
      <c r="D78" s="124">
        <f t="shared" si="9"/>
        <v>7089</v>
      </c>
      <c r="E78" s="125">
        <f t="shared" si="9"/>
        <v>-146</v>
      </c>
      <c r="F78" s="126">
        <f t="shared" si="9"/>
        <v>10261</v>
      </c>
      <c r="G78" s="126">
        <f t="shared" si="9"/>
        <v>10058</v>
      </c>
      <c r="H78" s="127">
        <f t="shared" si="9"/>
        <v>-203</v>
      </c>
      <c r="I78" s="128">
        <f t="shared" si="9"/>
        <v>4162</v>
      </c>
      <c r="J78" s="128">
        <f t="shared" si="9"/>
        <v>4110</v>
      </c>
      <c r="K78" s="129">
        <f t="shared" si="9"/>
        <v>-52</v>
      </c>
    </row>
  </sheetData>
  <sortState xmlns:xlrd2="http://schemas.microsoft.com/office/spreadsheetml/2017/richdata2" ref="A2:K76">
    <sortCondition descending="1" ref="E2:E7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9AC6D-9FA1-41E1-98B6-1656D6FEB8AE}">
  <dimension ref="A1:G79"/>
  <sheetViews>
    <sheetView workbookViewId="0">
      <pane ySplit="1" topLeftCell="A2" activePane="bottomLeft" state="frozen"/>
      <selection pane="bottomLeft" activeCell="C84" sqref="C84"/>
    </sheetView>
  </sheetViews>
  <sheetFormatPr defaultRowHeight="14.45"/>
  <cols>
    <col min="1" max="1" width="26.140625" bestFit="1" customWidth="1"/>
    <col min="2" max="2" width="13.5703125" style="15" customWidth="1"/>
    <col min="3" max="3" width="11.42578125" style="15" bestFit="1" customWidth="1"/>
    <col min="4" max="4" width="9.85546875" style="15" bestFit="1" customWidth="1"/>
    <col min="5" max="6" width="10.5703125" bestFit="1" customWidth="1"/>
    <col min="7" max="7" width="10.5703125" customWidth="1"/>
  </cols>
  <sheetData>
    <row r="1" spans="1:7" ht="43.5">
      <c r="A1" s="25" t="s">
        <v>2</v>
      </c>
      <c r="B1" s="27" t="s">
        <v>114</v>
      </c>
      <c r="C1" s="27" t="s">
        <v>115</v>
      </c>
      <c r="D1" s="75" t="s">
        <v>116</v>
      </c>
      <c r="E1" s="26" t="s">
        <v>117</v>
      </c>
      <c r="F1" s="26" t="s">
        <v>118</v>
      </c>
      <c r="G1" s="26" t="s">
        <v>116</v>
      </c>
    </row>
    <row r="2" spans="1:7">
      <c r="A2" s="76" t="s">
        <v>86</v>
      </c>
      <c r="B2" s="3">
        <v>187500</v>
      </c>
      <c r="C2" s="3">
        <v>227000</v>
      </c>
      <c r="D2" s="77">
        <f t="shared" ref="D2:D65" si="0" xml:space="preserve"> (C2-B2)</f>
        <v>39500</v>
      </c>
      <c r="E2" s="2">
        <v>112</v>
      </c>
      <c r="F2" s="2">
        <v>102</v>
      </c>
      <c r="G2" s="2">
        <f t="shared" ref="G2:G65" si="1" xml:space="preserve"> (F2-E2)</f>
        <v>-10</v>
      </c>
    </row>
    <row r="3" spans="1:7">
      <c r="A3" s="76" t="s">
        <v>84</v>
      </c>
      <c r="B3" s="3">
        <v>22500</v>
      </c>
      <c r="C3" s="3">
        <v>36000</v>
      </c>
      <c r="D3" s="77">
        <f t="shared" si="0"/>
        <v>13500</v>
      </c>
      <c r="E3" s="2">
        <v>11</v>
      </c>
      <c r="F3" s="2">
        <v>7</v>
      </c>
      <c r="G3" s="2">
        <f t="shared" si="1"/>
        <v>-4</v>
      </c>
    </row>
    <row r="4" spans="1:7">
      <c r="A4" s="76" t="s">
        <v>66</v>
      </c>
      <c r="B4" s="3">
        <v>19000</v>
      </c>
      <c r="C4" s="3">
        <v>32250</v>
      </c>
      <c r="D4" s="77">
        <f t="shared" si="0"/>
        <v>13250</v>
      </c>
      <c r="E4" s="2">
        <v>14</v>
      </c>
      <c r="F4" s="2">
        <v>22</v>
      </c>
      <c r="G4" s="30">
        <f t="shared" si="1"/>
        <v>8</v>
      </c>
    </row>
    <row r="5" spans="1:7">
      <c r="A5" s="76" t="s">
        <v>29</v>
      </c>
      <c r="B5" s="3">
        <v>25000</v>
      </c>
      <c r="C5" s="3">
        <v>37000</v>
      </c>
      <c r="D5" s="77">
        <f t="shared" si="0"/>
        <v>12000</v>
      </c>
      <c r="E5" s="2">
        <v>5</v>
      </c>
      <c r="F5" s="2">
        <v>16</v>
      </c>
      <c r="G5" s="30">
        <f t="shared" si="1"/>
        <v>11</v>
      </c>
    </row>
    <row r="6" spans="1:7">
      <c r="A6" s="76" t="s">
        <v>33</v>
      </c>
      <c r="B6" s="3">
        <v>42750</v>
      </c>
      <c r="C6" s="3">
        <v>51000</v>
      </c>
      <c r="D6" s="77">
        <f t="shared" si="0"/>
        <v>8250</v>
      </c>
      <c r="E6" s="2">
        <v>19</v>
      </c>
      <c r="F6" s="2">
        <v>19</v>
      </c>
      <c r="G6" s="2">
        <f t="shared" si="1"/>
        <v>0</v>
      </c>
    </row>
    <row r="7" spans="1:7">
      <c r="A7" s="76" t="s">
        <v>74</v>
      </c>
      <c r="B7" s="3">
        <v>13000</v>
      </c>
      <c r="C7" s="3">
        <v>21000</v>
      </c>
      <c r="D7" s="77">
        <f t="shared" si="0"/>
        <v>8000</v>
      </c>
      <c r="E7" s="2">
        <v>7</v>
      </c>
      <c r="F7" s="2">
        <v>9</v>
      </c>
      <c r="G7" s="30">
        <f t="shared" si="1"/>
        <v>2</v>
      </c>
    </row>
    <row r="8" spans="1:7">
      <c r="A8" s="76" t="s">
        <v>92</v>
      </c>
      <c r="B8" s="3">
        <v>84000</v>
      </c>
      <c r="C8" s="3">
        <v>92000</v>
      </c>
      <c r="D8" s="77">
        <f t="shared" si="0"/>
        <v>8000</v>
      </c>
      <c r="E8" s="2">
        <v>17</v>
      </c>
      <c r="F8" s="2">
        <v>15</v>
      </c>
      <c r="G8" s="2">
        <f t="shared" si="1"/>
        <v>-2</v>
      </c>
    </row>
    <row r="9" spans="1:7">
      <c r="A9" s="45" t="s">
        <v>23</v>
      </c>
      <c r="B9" s="3"/>
      <c r="C9" s="69">
        <v>6500</v>
      </c>
      <c r="D9" s="77">
        <f t="shared" si="0"/>
        <v>6500</v>
      </c>
      <c r="E9" s="2"/>
      <c r="F9" s="48">
        <v>3</v>
      </c>
      <c r="G9" s="30">
        <f t="shared" si="1"/>
        <v>3</v>
      </c>
    </row>
    <row r="10" spans="1:7">
      <c r="A10" s="76" t="s">
        <v>80</v>
      </c>
      <c r="B10" s="3">
        <v>79000</v>
      </c>
      <c r="C10" s="3">
        <v>85000</v>
      </c>
      <c r="D10" s="77">
        <f t="shared" si="0"/>
        <v>6000</v>
      </c>
      <c r="E10" s="2">
        <v>37</v>
      </c>
      <c r="F10" s="2">
        <v>30</v>
      </c>
      <c r="G10" s="2">
        <f t="shared" si="1"/>
        <v>-7</v>
      </c>
    </row>
    <row r="11" spans="1:7">
      <c r="A11" s="76" t="s">
        <v>34</v>
      </c>
      <c r="B11" s="3">
        <v>5000</v>
      </c>
      <c r="C11" s="3">
        <v>10000</v>
      </c>
      <c r="D11" s="77">
        <f t="shared" si="0"/>
        <v>5000</v>
      </c>
      <c r="E11" s="2">
        <v>1</v>
      </c>
      <c r="F11" s="2">
        <v>2</v>
      </c>
      <c r="G11" s="30">
        <f t="shared" si="1"/>
        <v>1</v>
      </c>
    </row>
    <row r="12" spans="1:7">
      <c r="A12" s="76" t="s">
        <v>31</v>
      </c>
      <c r="B12" s="3">
        <v>95000</v>
      </c>
      <c r="C12" s="3">
        <v>100000</v>
      </c>
      <c r="D12" s="77">
        <f t="shared" si="0"/>
        <v>5000</v>
      </c>
      <c r="E12" s="2">
        <v>16</v>
      </c>
      <c r="F12" s="2">
        <v>15</v>
      </c>
      <c r="G12" s="2">
        <f t="shared" si="1"/>
        <v>-1</v>
      </c>
    </row>
    <row r="13" spans="1:7">
      <c r="A13" s="76" t="s">
        <v>87</v>
      </c>
      <c r="B13" s="3">
        <v>34500</v>
      </c>
      <c r="C13" s="3">
        <v>39000</v>
      </c>
      <c r="D13" s="77">
        <f t="shared" si="0"/>
        <v>4500</v>
      </c>
      <c r="E13" s="2">
        <v>9</v>
      </c>
      <c r="F13" s="2">
        <v>17</v>
      </c>
      <c r="G13" s="30">
        <f t="shared" si="1"/>
        <v>8</v>
      </c>
    </row>
    <row r="14" spans="1:7">
      <c r="A14" s="76" t="s">
        <v>56</v>
      </c>
      <c r="B14" s="3">
        <v>8000</v>
      </c>
      <c r="C14" s="3">
        <v>12000</v>
      </c>
      <c r="D14" s="77">
        <f t="shared" si="0"/>
        <v>4000</v>
      </c>
      <c r="E14" s="2">
        <v>8</v>
      </c>
      <c r="F14" s="2">
        <v>12</v>
      </c>
      <c r="G14" s="30">
        <f t="shared" si="1"/>
        <v>4</v>
      </c>
    </row>
    <row r="15" spans="1:7">
      <c r="A15" s="45" t="s">
        <v>79</v>
      </c>
      <c r="B15" s="69"/>
      <c r="C15" s="69">
        <v>4000</v>
      </c>
      <c r="D15" s="77">
        <f t="shared" si="0"/>
        <v>4000</v>
      </c>
      <c r="E15" s="48"/>
      <c r="F15" s="48">
        <v>4</v>
      </c>
      <c r="G15" s="30">
        <f t="shared" si="1"/>
        <v>4</v>
      </c>
    </row>
    <row r="16" spans="1:7" s="47" customFormat="1">
      <c r="A16" s="76" t="s">
        <v>55</v>
      </c>
      <c r="B16" s="3">
        <v>10000</v>
      </c>
      <c r="C16" s="3">
        <v>14000</v>
      </c>
      <c r="D16" s="77">
        <f t="shared" si="0"/>
        <v>4000</v>
      </c>
      <c r="E16" s="2">
        <v>4</v>
      </c>
      <c r="F16" s="2">
        <v>6</v>
      </c>
      <c r="G16" s="30">
        <f t="shared" si="1"/>
        <v>2</v>
      </c>
    </row>
    <row r="17" spans="1:7" s="47" customFormat="1">
      <c r="A17" s="45" t="s">
        <v>44</v>
      </c>
      <c r="B17" s="69">
        <v>2500</v>
      </c>
      <c r="C17" s="69">
        <v>6000</v>
      </c>
      <c r="D17" s="77">
        <f t="shared" si="0"/>
        <v>3500</v>
      </c>
      <c r="E17" s="48">
        <v>2</v>
      </c>
      <c r="F17" s="48">
        <v>5</v>
      </c>
      <c r="G17" s="30">
        <f t="shared" si="1"/>
        <v>3</v>
      </c>
    </row>
    <row r="18" spans="1:7" s="47" customFormat="1">
      <c r="A18" s="45" t="s">
        <v>68</v>
      </c>
      <c r="B18" s="69">
        <v>18000</v>
      </c>
      <c r="C18" s="69">
        <v>20500</v>
      </c>
      <c r="D18" s="77">
        <f t="shared" si="0"/>
        <v>2500</v>
      </c>
      <c r="E18" s="48">
        <v>16</v>
      </c>
      <c r="F18" s="48">
        <v>17</v>
      </c>
      <c r="G18" s="30">
        <f t="shared" si="1"/>
        <v>1</v>
      </c>
    </row>
    <row r="19" spans="1:7" s="47" customFormat="1">
      <c r="A19" s="45" t="s">
        <v>75</v>
      </c>
      <c r="B19" s="69">
        <v>16000</v>
      </c>
      <c r="C19" s="69">
        <v>18000</v>
      </c>
      <c r="D19" s="77">
        <f t="shared" si="0"/>
        <v>2000</v>
      </c>
      <c r="E19" s="48">
        <v>12</v>
      </c>
      <c r="F19" s="48">
        <v>15</v>
      </c>
      <c r="G19" s="30">
        <f t="shared" si="1"/>
        <v>3</v>
      </c>
    </row>
    <row r="20" spans="1:7" s="47" customFormat="1">
      <c r="A20" s="45" t="s">
        <v>50</v>
      </c>
      <c r="B20" s="69">
        <v>18000</v>
      </c>
      <c r="C20" s="69">
        <v>20000</v>
      </c>
      <c r="D20" s="77">
        <f t="shared" si="0"/>
        <v>2000</v>
      </c>
      <c r="E20" s="48">
        <v>6</v>
      </c>
      <c r="F20" s="48">
        <v>8</v>
      </c>
      <c r="G20" s="30">
        <f t="shared" si="1"/>
        <v>2</v>
      </c>
    </row>
    <row r="21" spans="1:7" s="47" customFormat="1">
      <c r="A21" s="45" t="s">
        <v>30</v>
      </c>
      <c r="B21" s="69">
        <v>22500</v>
      </c>
      <c r="C21" s="69">
        <v>24500</v>
      </c>
      <c r="D21" s="77">
        <f t="shared" si="0"/>
        <v>2000</v>
      </c>
      <c r="E21" s="48">
        <v>12</v>
      </c>
      <c r="F21" s="48">
        <v>11</v>
      </c>
      <c r="G21" s="48">
        <f t="shared" si="1"/>
        <v>-1</v>
      </c>
    </row>
    <row r="22" spans="1:7" s="47" customFormat="1">
      <c r="A22" s="45" t="s">
        <v>16</v>
      </c>
      <c r="B22" s="69">
        <v>20500</v>
      </c>
      <c r="C22" s="69">
        <v>22000</v>
      </c>
      <c r="D22" s="77">
        <f t="shared" si="0"/>
        <v>1500</v>
      </c>
      <c r="E22" s="48">
        <v>6</v>
      </c>
      <c r="F22" s="48">
        <v>9</v>
      </c>
      <c r="G22" s="30">
        <f t="shared" si="1"/>
        <v>3</v>
      </c>
    </row>
    <row r="23" spans="1:7" s="47" customFormat="1">
      <c r="A23" s="45" t="s">
        <v>17</v>
      </c>
      <c r="B23" s="69">
        <v>0</v>
      </c>
      <c r="C23" s="69">
        <v>1500</v>
      </c>
      <c r="D23" s="77">
        <f t="shared" si="0"/>
        <v>1500</v>
      </c>
      <c r="E23" s="48">
        <v>0</v>
      </c>
      <c r="F23" s="48">
        <v>1</v>
      </c>
      <c r="G23" s="30">
        <f t="shared" si="1"/>
        <v>1</v>
      </c>
    </row>
    <row r="24" spans="1:7" s="47" customFormat="1">
      <c r="A24" s="45" t="s">
        <v>60</v>
      </c>
      <c r="B24" s="69">
        <v>29000</v>
      </c>
      <c r="C24" s="69">
        <v>30000</v>
      </c>
      <c r="D24" s="77">
        <f t="shared" si="0"/>
        <v>1000</v>
      </c>
      <c r="E24" s="48">
        <v>10</v>
      </c>
      <c r="F24" s="48">
        <v>10</v>
      </c>
      <c r="G24" s="48">
        <f t="shared" si="1"/>
        <v>0</v>
      </c>
    </row>
    <row r="25" spans="1:7" s="47" customFormat="1">
      <c r="A25" s="45" t="s">
        <v>42</v>
      </c>
      <c r="B25" s="69">
        <v>23600</v>
      </c>
      <c r="C25" s="69">
        <v>24100</v>
      </c>
      <c r="D25" s="77">
        <f t="shared" si="0"/>
        <v>500</v>
      </c>
      <c r="E25" s="48">
        <v>30</v>
      </c>
      <c r="F25" s="48">
        <v>34</v>
      </c>
      <c r="G25" s="30">
        <f t="shared" si="1"/>
        <v>4</v>
      </c>
    </row>
    <row r="26" spans="1:7" s="47" customFormat="1">
      <c r="A26" s="45" t="s">
        <v>27</v>
      </c>
      <c r="B26" s="69">
        <v>0</v>
      </c>
      <c r="C26" s="69">
        <v>500</v>
      </c>
      <c r="D26" s="77">
        <f t="shared" si="0"/>
        <v>500</v>
      </c>
      <c r="E26" s="48">
        <v>0</v>
      </c>
      <c r="F26" s="48">
        <v>1</v>
      </c>
      <c r="G26" s="30">
        <f t="shared" si="1"/>
        <v>1</v>
      </c>
    </row>
    <row r="27" spans="1:7" s="47" customFormat="1">
      <c r="A27" s="45" t="s">
        <v>38</v>
      </c>
      <c r="B27" s="69">
        <v>16800</v>
      </c>
      <c r="C27" s="69">
        <v>17250</v>
      </c>
      <c r="D27" s="77">
        <f t="shared" si="0"/>
        <v>450</v>
      </c>
      <c r="E27" s="48">
        <v>31</v>
      </c>
      <c r="F27" s="48">
        <v>48</v>
      </c>
      <c r="G27" s="30">
        <f t="shared" si="1"/>
        <v>17</v>
      </c>
    </row>
    <row r="28" spans="1:7" s="47" customFormat="1">
      <c r="A28" s="45" t="s">
        <v>71</v>
      </c>
      <c r="B28" s="69">
        <v>35000</v>
      </c>
      <c r="C28" s="69">
        <v>35000</v>
      </c>
      <c r="D28" s="69">
        <f t="shared" si="0"/>
        <v>0</v>
      </c>
      <c r="E28" s="48">
        <v>11</v>
      </c>
      <c r="F28" s="48">
        <v>12</v>
      </c>
      <c r="G28" s="30">
        <f t="shared" si="1"/>
        <v>1</v>
      </c>
    </row>
    <row r="29" spans="1:7" s="47" customFormat="1">
      <c r="A29" s="45" t="s">
        <v>45</v>
      </c>
      <c r="B29" s="69">
        <v>500</v>
      </c>
      <c r="C29" s="69">
        <v>500</v>
      </c>
      <c r="D29" s="69">
        <f t="shared" si="0"/>
        <v>0</v>
      </c>
      <c r="E29" s="48">
        <v>1</v>
      </c>
      <c r="F29" s="48">
        <v>2</v>
      </c>
      <c r="G29" s="30">
        <f t="shared" si="1"/>
        <v>1</v>
      </c>
    </row>
    <row r="30" spans="1:7" s="47" customFormat="1">
      <c r="A30" s="45" t="s">
        <v>65</v>
      </c>
      <c r="B30" s="69">
        <v>4000</v>
      </c>
      <c r="C30" s="69">
        <v>4000</v>
      </c>
      <c r="D30" s="69">
        <f t="shared" si="0"/>
        <v>0</v>
      </c>
      <c r="E30" s="48">
        <v>2</v>
      </c>
      <c r="F30" s="48">
        <v>2</v>
      </c>
      <c r="G30" s="48">
        <f t="shared" si="1"/>
        <v>0</v>
      </c>
    </row>
    <row r="31" spans="1:7" s="47" customFormat="1">
      <c r="A31" s="45" t="s">
        <v>18</v>
      </c>
      <c r="B31" s="69">
        <v>2250</v>
      </c>
      <c r="C31" s="69">
        <v>2250</v>
      </c>
      <c r="D31" s="69">
        <f t="shared" si="0"/>
        <v>0</v>
      </c>
      <c r="E31" s="48">
        <v>3</v>
      </c>
      <c r="F31" s="48">
        <v>3</v>
      </c>
      <c r="G31" s="48">
        <f t="shared" si="1"/>
        <v>0</v>
      </c>
    </row>
    <row r="32" spans="1:7" s="47" customFormat="1">
      <c r="A32" s="45" t="s">
        <v>24</v>
      </c>
      <c r="B32" s="69">
        <v>1000</v>
      </c>
      <c r="C32" s="69">
        <v>1000</v>
      </c>
      <c r="D32" s="69">
        <f t="shared" si="0"/>
        <v>0</v>
      </c>
      <c r="E32" s="48">
        <v>1</v>
      </c>
      <c r="F32" s="48">
        <v>1</v>
      </c>
      <c r="G32" s="48">
        <f t="shared" si="1"/>
        <v>0</v>
      </c>
    </row>
    <row r="33" spans="1:7" s="47" customFormat="1">
      <c r="A33" s="45" t="s">
        <v>26</v>
      </c>
      <c r="B33" s="69">
        <v>4000</v>
      </c>
      <c r="C33" s="69">
        <v>4000</v>
      </c>
      <c r="D33" s="69">
        <f t="shared" si="0"/>
        <v>0</v>
      </c>
      <c r="E33" s="48">
        <v>3</v>
      </c>
      <c r="F33" s="48">
        <v>3</v>
      </c>
      <c r="G33" s="48">
        <f t="shared" si="1"/>
        <v>0</v>
      </c>
    </row>
    <row r="34" spans="1:7" s="47" customFormat="1">
      <c r="A34" s="45" t="s">
        <v>28</v>
      </c>
      <c r="B34" s="69">
        <v>0</v>
      </c>
      <c r="C34" s="69">
        <v>0</v>
      </c>
      <c r="D34" s="69">
        <f t="shared" si="0"/>
        <v>0</v>
      </c>
      <c r="E34" s="48">
        <v>0</v>
      </c>
      <c r="F34" s="48">
        <v>0</v>
      </c>
      <c r="G34" s="48">
        <f t="shared" si="1"/>
        <v>0</v>
      </c>
    </row>
    <row r="35" spans="1:7" s="47" customFormat="1">
      <c r="A35" s="45" t="s">
        <v>47</v>
      </c>
      <c r="B35" s="69">
        <v>0</v>
      </c>
      <c r="C35" s="69">
        <v>0</v>
      </c>
      <c r="D35" s="69">
        <f t="shared" si="0"/>
        <v>0</v>
      </c>
      <c r="E35" s="48">
        <v>0</v>
      </c>
      <c r="F35" s="48">
        <v>0</v>
      </c>
      <c r="G35" s="48">
        <f t="shared" si="1"/>
        <v>0</v>
      </c>
    </row>
    <row r="36" spans="1:7" s="47" customFormat="1">
      <c r="A36" s="45" t="s">
        <v>52</v>
      </c>
      <c r="B36" s="69">
        <v>0</v>
      </c>
      <c r="C36" s="69">
        <v>0</v>
      </c>
      <c r="D36" s="69">
        <f t="shared" si="0"/>
        <v>0</v>
      </c>
      <c r="E36" s="48">
        <v>0</v>
      </c>
      <c r="F36" s="48">
        <v>0</v>
      </c>
      <c r="G36" s="48">
        <f t="shared" si="1"/>
        <v>0</v>
      </c>
    </row>
    <row r="37" spans="1:7" s="47" customFormat="1">
      <c r="A37" s="45" t="s">
        <v>54</v>
      </c>
      <c r="B37" s="69">
        <v>0</v>
      </c>
      <c r="C37" s="69">
        <v>0</v>
      </c>
      <c r="D37" s="69">
        <f t="shared" si="0"/>
        <v>0</v>
      </c>
      <c r="E37" s="48">
        <v>0</v>
      </c>
      <c r="F37" s="48">
        <v>0</v>
      </c>
      <c r="G37" s="48">
        <f t="shared" si="1"/>
        <v>0</v>
      </c>
    </row>
    <row r="38" spans="1:7" s="47" customFormat="1">
      <c r="A38" s="45" t="s">
        <v>59</v>
      </c>
      <c r="B38" s="69">
        <v>0</v>
      </c>
      <c r="C38" s="69">
        <v>0</v>
      </c>
      <c r="D38" s="69">
        <f t="shared" si="0"/>
        <v>0</v>
      </c>
      <c r="E38" s="48">
        <v>0</v>
      </c>
      <c r="F38" s="48">
        <v>0</v>
      </c>
      <c r="G38" s="48">
        <f t="shared" si="1"/>
        <v>0</v>
      </c>
    </row>
    <row r="39" spans="1:7" s="47" customFormat="1">
      <c r="A39" s="45" t="s">
        <v>77</v>
      </c>
      <c r="B39" s="69">
        <v>1000</v>
      </c>
      <c r="C39" s="69">
        <v>1000</v>
      </c>
      <c r="D39" s="69">
        <f t="shared" si="0"/>
        <v>0</v>
      </c>
      <c r="E39" s="48">
        <v>1</v>
      </c>
      <c r="F39" s="48">
        <v>1</v>
      </c>
      <c r="G39" s="48">
        <f t="shared" si="1"/>
        <v>0</v>
      </c>
    </row>
    <row r="40" spans="1:7" s="47" customFormat="1">
      <c r="A40" s="45" t="s">
        <v>82</v>
      </c>
      <c r="B40" s="69"/>
      <c r="C40" s="69">
        <v>0</v>
      </c>
      <c r="D40" s="69">
        <f t="shared" si="0"/>
        <v>0</v>
      </c>
      <c r="E40" s="48"/>
      <c r="F40" s="48">
        <v>0</v>
      </c>
      <c r="G40" s="48">
        <f t="shared" si="1"/>
        <v>0</v>
      </c>
    </row>
    <row r="41" spans="1:7" s="47" customFormat="1">
      <c r="A41" s="45" t="s">
        <v>22</v>
      </c>
      <c r="B41" s="69">
        <v>7000</v>
      </c>
      <c r="C41" s="69">
        <v>7000</v>
      </c>
      <c r="D41" s="69">
        <f t="shared" si="0"/>
        <v>0</v>
      </c>
      <c r="E41" s="48">
        <v>3</v>
      </c>
      <c r="F41" s="48">
        <v>2</v>
      </c>
      <c r="G41" s="48">
        <f t="shared" si="1"/>
        <v>-1</v>
      </c>
    </row>
    <row r="42" spans="1:7" s="47" customFormat="1">
      <c r="A42" s="45" t="s">
        <v>76</v>
      </c>
      <c r="B42" s="69">
        <v>4000</v>
      </c>
      <c r="C42" s="69">
        <v>4000</v>
      </c>
      <c r="D42" s="69">
        <f t="shared" si="0"/>
        <v>0</v>
      </c>
      <c r="E42" s="48">
        <v>3</v>
      </c>
      <c r="F42" s="48">
        <v>2</v>
      </c>
      <c r="G42" s="48">
        <f t="shared" si="1"/>
        <v>-1</v>
      </c>
    </row>
    <row r="43" spans="1:7" s="47" customFormat="1">
      <c r="A43" s="45" t="s">
        <v>93</v>
      </c>
      <c r="B43" s="69">
        <v>3000</v>
      </c>
      <c r="C43" s="69">
        <v>2500</v>
      </c>
      <c r="D43" s="69">
        <f t="shared" si="0"/>
        <v>-500</v>
      </c>
      <c r="E43" s="48">
        <v>5</v>
      </c>
      <c r="F43" s="48">
        <v>5</v>
      </c>
      <c r="G43" s="48">
        <f t="shared" si="1"/>
        <v>0</v>
      </c>
    </row>
    <row r="44" spans="1:7" s="47" customFormat="1">
      <c r="A44" s="45" t="s">
        <v>73</v>
      </c>
      <c r="B44" s="69">
        <v>15000</v>
      </c>
      <c r="C44" s="69">
        <v>14000</v>
      </c>
      <c r="D44" s="69">
        <f t="shared" si="0"/>
        <v>-1000</v>
      </c>
      <c r="E44" s="48">
        <v>15</v>
      </c>
      <c r="F44" s="48">
        <v>14</v>
      </c>
      <c r="G44" s="48">
        <f t="shared" si="1"/>
        <v>-1</v>
      </c>
    </row>
    <row r="45" spans="1:7" s="47" customFormat="1">
      <c r="A45" s="45" t="s">
        <v>64</v>
      </c>
      <c r="B45" s="69">
        <v>17500</v>
      </c>
      <c r="C45" s="69">
        <v>16500</v>
      </c>
      <c r="D45" s="69">
        <f t="shared" si="0"/>
        <v>-1000</v>
      </c>
      <c r="E45" s="48">
        <v>11</v>
      </c>
      <c r="F45" s="48">
        <v>9</v>
      </c>
      <c r="G45" s="48">
        <f t="shared" si="1"/>
        <v>-2</v>
      </c>
    </row>
    <row r="46" spans="1:7" s="47" customFormat="1">
      <c r="A46" s="45" t="s">
        <v>20</v>
      </c>
      <c r="B46" s="69">
        <v>54000</v>
      </c>
      <c r="C46" s="69">
        <v>53000</v>
      </c>
      <c r="D46" s="69">
        <f t="shared" si="0"/>
        <v>-1000</v>
      </c>
      <c r="E46" s="48">
        <v>26</v>
      </c>
      <c r="F46" s="48">
        <v>19</v>
      </c>
      <c r="G46" s="48">
        <f t="shared" si="1"/>
        <v>-7</v>
      </c>
    </row>
    <row r="47" spans="1:7" s="47" customFormat="1">
      <c r="A47" s="45" t="s">
        <v>90</v>
      </c>
      <c r="B47" s="69">
        <v>1115</v>
      </c>
      <c r="C47" s="69">
        <v>0</v>
      </c>
      <c r="D47" s="69">
        <f t="shared" si="0"/>
        <v>-1115</v>
      </c>
      <c r="E47" s="48">
        <v>1</v>
      </c>
      <c r="F47" s="48">
        <v>0</v>
      </c>
      <c r="G47" s="48">
        <f t="shared" si="1"/>
        <v>-1</v>
      </c>
    </row>
    <row r="48" spans="1:7" s="47" customFormat="1">
      <c r="A48" s="45" t="s">
        <v>119</v>
      </c>
      <c r="B48" s="69">
        <v>1300</v>
      </c>
      <c r="C48" s="69"/>
      <c r="D48" s="69">
        <f t="shared" si="0"/>
        <v>-1300</v>
      </c>
      <c r="E48" s="48">
        <v>2</v>
      </c>
      <c r="F48" s="48"/>
      <c r="G48" s="48">
        <f t="shared" si="1"/>
        <v>-2</v>
      </c>
    </row>
    <row r="49" spans="1:7">
      <c r="A49" s="45" t="s">
        <v>36</v>
      </c>
      <c r="B49" s="3">
        <v>14500</v>
      </c>
      <c r="C49" s="3">
        <v>13000</v>
      </c>
      <c r="D49" s="3">
        <f t="shared" si="0"/>
        <v>-1500</v>
      </c>
      <c r="E49" s="2">
        <v>6</v>
      </c>
      <c r="F49" s="2">
        <v>7</v>
      </c>
      <c r="G49" s="30">
        <f t="shared" si="1"/>
        <v>1</v>
      </c>
    </row>
    <row r="50" spans="1:7">
      <c r="A50" s="76" t="s">
        <v>78</v>
      </c>
      <c r="B50" s="3">
        <v>17500</v>
      </c>
      <c r="C50" s="3">
        <v>16000</v>
      </c>
      <c r="D50" s="3">
        <f t="shared" si="0"/>
        <v>-1500</v>
      </c>
      <c r="E50" s="2">
        <v>4</v>
      </c>
      <c r="F50" s="2">
        <v>4</v>
      </c>
      <c r="G50" s="2">
        <f t="shared" si="1"/>
        <v>0</v>
      </c>
    </row>
    <row r="51" spans="1:7">
      <c r="A51" s="45" t="s">
        <v>40</v>
      </c>
      <c r="B51" s="3">
        <v>8500</v>
      </c>
      <c r="C51" s="3">
        <v>7000</v>
      </c>
      <c r="D51" s="3">
        <f t="shared" si="0"/>
        <v>-1500</v>
      </c>
      <c r="E51" s="2">
        <v>16</v>
      </c>
      <c r="F51" s="2">
        <v>5</v>
      </c>
      <c r="G51" s="2">
        <f t="shared" si="1"/>
        <v>-11</v>
      </c>
    </row>
    <row r="52" spans="1:7">
      <c r="A52" s="76" t="s">
        <v>72</v>
      </c>
      <c r="B52" s="3">
        <v>6000</v>
      </c>
      <c r="C52" s="3">
        <v>4000</v>
      </c>
      <c r="D52" s="3">
        <f t="shared" si="0"/>
        <v>-2000</v>
      </c>
      <c r="E52" s="2">
        <v>3</v>
      </c>
      <c r="F52" s="2">
        <v>2</v>
      </c>
      <c r="G52" s="2">
        <f t="shared" si="1"/>
        <v>-1</v>
      </c>
    </row>
    <row r="53" spans="1:7">
      <c r="A53" s="76" t="s">
        <v>21</v>
      </c>
      <c r="B53" s="3">
        <v>4000</v>
      </c>
      <c r="C53" s="3">
        <v>1500</v>
      </c>
      <c r="D53" s="3">
        <f t="shared" si="0"/>
        <v>-2500</v>
      </c>
      <c r="E53" s="2">
        <v>5</v>
      </c>
      <c r="F53" s="2">
        <v>3</v>
      </c>
      <c r="G53" s="2">
        <f t="shared" si="1"/>
        <v>-2</v>
      </c>
    </row>
    <row r="54" spans="1:7">
      <c r="A54" s="45" t="s">
        <v>51</v>
      </c>
      <c r="B54" s="3">
        <v>8500</v>
      </c>
      <c r="C54" s="3">
        <v>6000</v>
      </c>
      <c r="D54" s="3">
        <f t="shared" si="0"/>
        <v>-2500</v>
      </c>
      <c r="E54" s="2">
        <v>6</v>
      </c>
      <c r="F54" s="2">
        <v>3</v>
      </c>
      <c r="G54" s="2">
        <f t="shared" si="1"/>
        <v>-3</v>
      </c>
    </row>
    <row r="55" spans="1:7">
      <c r="A55" s="45" t="s">
        <v>49</v>
      </c>
      <c r="B55" s="3">
        <v>3000</v>
      </c>
      <c r="C55" s="3">
        <v>0</v>
      </c>
      <c r="D55" s="3">
        <f t="shared" si="0"/>
        <v>-3000</v>
      </c>
      <c r="E55" s="2">
        <v>4</v>
      </c>
      <c r="F55" s="2">
        <v>0</v>
      </c>
      <c r="G55" s="2">
        <f t="shared" si="1"/>
        <v>-4</v>
      </c>
    </row>
    <row r="56" spans="1:7">
      <c r="A56" s="76" t="s">
        <v>67</v>
      </c>
      <c r="B56" s="3">
        <v>3750</v>
      </c>
      <c r="C56" s="3">
        <v>750</v>
      </c>
      <c r="D56" s="3">
        <f t="shared" si="0"/>
        <v>-3000</v>
      </c>
      <c r="E56" s="2">
        <v>9</v>
      </c>
      <c r="F56" s="2">
        <v>3</v>
      </c>
      <c r="G56" s="2">
        <f t="shared" si="1"/>
        <v>-6</v>
      </c>
    </row>
    <row r="57" spans="1:7">
      <c r="A57" s="45" t="s">
        <v>39</v>
      </c>
      <c r="B57" s="3">
        <v>156000</v>
      </c>
      <c r="C57" s="3">
        <v>152000</v>
      </c>
      <c r="D57" s="3">
        <f t="shared" si="0"/>
        <v>-4000</v>
      </c>
      <c r="E57" s="2">
        <v>24</v>
      </c>
      <c r="F57" s="2">
        <v>31</v>
      </c>
      <c r="G57" s="30">
        <f t="shared" si="1"/>
        <v>7</v>
      </c>
    </row>
    <row r="58" spans="1:7">
      <c r="A58" s="45" t="s">
        <v>43</v>
      </c>
      <c r="B58" s="3">
        <v>10000</v>
      </c>
      <c r="C58" s="3">
        <v>6000</v>
      </c>
      <c r="D58" s="3">
        <f t="shared" si="0"/>
        <v>-4000</v>
      </c>
      <c r="E58" s="2">
        <v>3</v>
      </c>
      <c r="F58" s="2">
        <v>4</v>
      </c>
      <c r="G58" s="30">
        <f t="shared" si="1"/>
        <v>1</v>
      </c>
    </row>
    <row r="59" spans="1:7">
      <c r="A59" s="76" t="s">
        <v>58</v>
      </c>
      <c r="B59" s="3">
        <v>15000</v>
      </c>
      <c r="C59" s="3">
        <v>11000</v>
      </c>
      <c r="D59" s="3">
        <f t="shared" si="0"/>
        <v>-4000</v>
      </c>
      <c r="E59" s="2">
        <v>6</v>
      </c>
      <c r="F59" s="2">
        <v>6</v>
      </c>
      <c r="G59" s="2">
        <f t="shared" si="1"/>
        <v>0</v>
      </c>
    </row>
    <row r="60" spans="1:7">
      <c r="A60" s="76" t="s">
        <v>53</v>
      </c>
      <c r="B60" s="3">
        <v>125000</v>
      </c>
      <c r="C60" s="3">
        <v>120000</v>
      </c>
      <c r="D60" s="3">
        <f t="shared" si="0"/>
        <v>-5000</v>
      </c>
      <c r="E60" s="2">
        <v>24</v>
      </c>
      <c r="F60" s="2">
        <v>65</v>
      </c>
      <c r="G60" s="30">
        <f t="shared" si="1"/>
        <v>41</v>
      </c>
    </row>
    <row r="61" spans="1:7">
      <c r="A61" s="76" t="s">
        <v>94</v>
      </c>
      <c r="B61" s="3">
        <v>105000</v>
      </c>
      <c r="C61" s="3">
        <v>100000</v>
      </c>
      <c r="D61" s="3">
        <f t="shared" si="0"/>
        <v>-5000</v>
      </c>
      <c r="E61" s="2">
        <v>15</v>
      </c>
      <c r="F61" s="2">
        <v>14</v>
      </c>
      <c r="G61" s="2">
        <f t="shared" si="1"/>
        <v>-1</v>
      </c>
    </row>
    <row r="62" spans="1:7">
      <c r="A62" s="76" t="s">
        <v>91</v>
      </c>
      <c r="B62" s="3">
        <v>6000</v>
      </c>
      <c r="C62" s="3">
        <v>0</v>
      </c>
      <c r="D62" s="3">
        <f t="shared" si="0"/>
        <v>-6000</v>
      </c>
      <c r="E62" s="2">
        <v>4</v>
      </c>
      <c r="F62" s="2">
        <v>0</v>
      </c>
      <c r="G62" s="2">
        <f t="shared" si="1"/>
        <v>-4</v>
      </c>
    </row>
    <row r="63" spans="1:7">
      <c r="A63" s="76" t="s">
        <v>69</v>
      </c>
      <c r="B63" s="3">
        <v>9000</v>
      </c>
      <c r="C63" s="3">
        <v>1750</v>
      </c>
      <c r="D63" s="3">
        <f t="shared" si="0"/>
        <v>-7250</v>
      </c>
      <c r="E63" s="2">
        <v>8</v>
      </c>
      <c r="F63" s="2">
        <v>0</v>
      </c>
      <c r="G63" s="2">
        <f t="shared" si="1"/>
        <v>-8</v>
      </c>
    </row>
    <row r="64" spans="1:7">
      <c r="A64" s="78" t="s">
        <v>89</v>
      </c>
      <c r="B64" s="3">
        <v>20450</v>
      </c>
      <c r="C64" s="3">
        <v>12000</v>
      </c>
      <c r="D64" s="3">
        <f t="shared" si="0"/>
        <v>-8450</v>
      </c>
      <c r="E64" s="2">
        <v>9</v>
      </c>
      <c r="F64" s="2">
        <v>5</v>
      </c>
      <c r="G64" s="2">
        <f t="shared" si="1"/>
        <v>-4</v>
      </c>
    </row>
    <row r="65" spans="1:7">
      <c r="A65" s="45" t="s">
        <v>46</v>
      </c>
      <c r="B65" s="3">
        <v>18500</v>
      </c>
      <c r="C65" s="3">
        <v>10000</v>
      </c>
      <c r="D65" s="3">
        <f t="shared" si="0"/>
        <v>-8500</v>
      </c>
      <c r="E65" s="2">
        <v>11</v>
      </c>
      <c r="F65" s="2">
        <v>11</v>
      </c>
      <c r="G65" s="2">
        <f t="shared" si="1"/>
        <v>0</v>
      </c>
    </row>
    <row r="66" spans="1:7">
      <c r="A66" s="76" t="s">
        <v>63</v>
      </c>
      <c r="B66" s="3">
        <v>8750</v>
      </c>
      <c r="C66" s="3">
        <v>0</v>
      </c>
      <c r="D66" s="3">
        <f t="shared" ref="D66:D77" si="2" xml:space="preserve"> (C66-B66)</f>
        <v>-8750</v>
      </c>
      <c r="E66" s="2">
        <v>3</v>
      </c>
      <c r="F66" s="2">
        <v>0</v>
      </c>
      <c r="G66" s="2">
        <f t="shared" ref="G66:G77" si="3" xml:space="preserve"> (F66-E66)</f>
        <v>-3</v>
      </c>
    </row>
    <row r="67" spans="1:7">
      <c r="A67" s="76" t="s">
        <v>25</v>
      </c>
      <c r="B67" s="3">
        <v>26500</v>
      </c>
      <c r="C67" s="3">
        <v>17500</v>
      </c>
      <c r="D67" s="3">
        <f t="shared" si="2"/>
        <v>-9000</v>
      </c>
      <c r="E67" s="2">
        <v>13</v>
      </c>
      <c r="F67" s="2">
        <v>9</v>
      </c>
      <c r="G67" s="2">
        <f t="shared" si="3"/>
        <v>-4</v>
      </c>
    </row>
    <row r="68" spans="1:7">
      <c r="A68" s="45" t="s">
        <v>41</v>
      </c>
      <c r="B68" s="3">
        <v>10000</v>
      </c>
      <c r="C68" s="3">
        <v>0</v>
      </c>
      <c r="D68" s="3">
        <f t="shared" si="2"/>
        <v>-10000</v>
      </c>
      <c r="E68" s="2">
        <v>4</v>
      </c>
      <c r="F68" s="2">
        <v>0</v>
      </c>
      <c r="G68" s="2">
        <f t="shared" si="3"/>
        <v>-4</v>
      </c>
    </row>
    <row r="69" spans="1:7" ht="12.95" customHeight="1">
      <c r="A69" s="76" t="s">
        <v>32</v>
      </c>
      <c r="B69" s="3">
        <v>40000</v>
      </c>
      <c r="C69" s="3">
        <v>29500</v>
      </c>
      <c r="D69" s="3">
        <f t="shared" si="2"/>
        <v>-10500</v>
      </c>
      <c r="E69" s="2">
        <v>21</v>
      </c>
      <c r="F69" s="2">
        <v>10</v>
      </c>
      <c r="G69" s="2">
        <f t="shared" si="3"/>
        <v>-11</v>
      </c>
    </row>
    <row r="70" spans="1:7">
      <c r="A70" s="76" t="s">
        <v>62</v>
      </c>
      <c r="B70" s="3">
        <v>24000</v>
      </c>
      <c r="C70" s="3">
        <v>8000</v>
      </c>
      <c r="D70" s="3">
        <f t="shared" si="2"/>
        <v>-16000</v>
      </c>
      <c r="E70" s="2">
        <v>8</v>
      </c>
      <c r="F70" s="2">
        <v>8</v>
      </c>
      <c r="G70" s="2">
        <f t="shared" si="3"/>
        <v>0</v>
      </c>
    </row>
    <row r="71" spans="1:7">
      <c r="A71" s="76" t="s">
        <v>70</v>
      </c>
      <c r="B71" s="3">
        <v>30000</v>
      </c>
      <c r="C71" s="3">
        <v>12000</v>
      </c>
      <c r="D71" s="3">
        <f t="shared" si="2"/>
        <v>-18000</v>
      </c>
      <c r="E71" s="2">
        <v>12</v>
      </c>
      <c r="F71" s="2">
        <v>16</v>
      </c>
      <c r="G71" s="30">
        <f t="shared" si="3"/>
        <v>4</v>
      </c>
    </row>
    <row r="72" spans="1:7">
      <c r="A72" s="45" t="s">
        <v>37</v>
      </c>
      <c r="B72" s="3">
        <v>64000</v>
      </c>
      <c r="C72" s="3">
        <v>45000</v>
      </c>
      <c r="D72" s="3">
        <f t="shared" si="2"/>
        <v>-19000</v>
      </c>
      <c r="E72" s="2">
        <v>16</v>
      </c>
      <c r="F72" s="2">
        <v>15</v>
      </c>
      <c r="G72" s="2">
        <f t="shared" si="3"/>
        <v>-1</v>
      </c>
    </row>
    <row r="73" spans="1:7">
      <c r="A73" s="76" t="s">
        <v>85</v>
      </c>
      <c r="B73" s="3">
        <v>45000</v>
      </c>
      <c r="C73" s="3">
        <v>26000</v>
      </c>
      <c r="D73" s="3">
        <f t="shared" si="2"/>
        <v>-19000</v>
      </c>
      <c r="E73" s="2">
        <v>37</v>
      </c>
      <c r="F73" s="2">
        <v>22</v>
      </c>
      <c r="G73" s="2">
        <f t="shared" si="3"/>
        <v>-15</v>
      </c>
    </row>
    <row r="74" spans="1:7">
      <c r="A74" s="76" t="s">
        <v>19</v>
      </c>
      <c r="B74" s="3">
        <v>242000</v>
      </c>
      <c r="C74" s="3">
        <v>222500</v>
      </c>
      <c r="D74" s="3">
        <f t="shared" si="2"/>
        <v>-19500</v>
      </c>
      <c r="E74" s="2">
        <v>93</v>
      </c>
      <c r="F74" s="2">
        <v>109</v>
      </c>
      <c r="G74" s="30">
        <f t="shared" si="3"/>
        <v>16</v>
      </c>
    </row>
    <row r="75" spans="1:7">
      <c r="A75" s="76" t="s">
        <v>57</v>
      </c>
      <c r="B75" s="3">
        <v>60000</v>
      </c>
      <c r="C75" s="3">
        <v>35000</v>
      </c>
      <c r="D75" s="3">
        <f t="shared" si="2"/>
        <v>-25000</v>
      </c>
      <c r="E75" s="2">
        <v>11</v>
      </c>
      <c r="F75" s="2">
        <v>7</v>
      </c>
      <c r="G75" s="2">
        <f t="shared" si="3"/>
        <v>-4</v>
      </c>
    </row>
    <row r="76" spans="1:7">
      <c r="A76" s="76" t="s">
        <v>88</v>
      </c>
      <c r="B76" s="3">
        <v>100500</v>
      </c>
      <c r="C76" s="3">
        <v>75000</v>
      </c>
      <c r="D76" s="3">
        <f t="shared" si="2"/>
        <v>-25500</v>
      </c>
      <c r="E76" s="2">
        <v>48</v>
      </c>
      <c r="F76" s="2">
        <v>48</v>
      </c>
      <c r="G76" s="2">
        <f t="shared" si="3"/>
        <v>0</v>
      </c>
    </row>
    <row r="77" spans="1:7">
      <c r="A77" s="45" t="s">
        <v>48</v>
      </c>
      <c r="B77" s="3">
        <v>203500</v>
      </c>
      <c r="C77" s="3">
        <v>151700</v>
      </c>
      <c r="D77" s="3">
        <f t="shared" si="2"/>
        <v>-51800</v>
      </c>
      <c r="E77" s="2">
        <v>57</v>
      </c>
      <c r="F77" s="2">
        <v>44</v>
      </c>
      <c r="G77" s="2">
        <f t="shared" si="3"/>
        <v>-13</v>
      </c>
    </row>
    <row r="79" spans="1:7" s="18" customFormat="1">
      <c r="A79" s="131" t="s">
        <v>120</v>
      </c>
      <c r="B79" s="130">
        <f t="shared" ref="B79:G79" si="4">SUM(B2:B78)</f>
        <v>2327765</v>
      </c>
      <c r="C79" s="130">
        <f t="shared" si="4"/>
        <v>2179050</v>
      </c>
      <c r="D79" s="130">
        <f t="shared" si="4"/>
        <v>-148715</v>
      </c>
      <c r="E79" s="131">
        <f t="shared" si="4"/>
        <v>953</v>
      </c>
      <c r="F79" s="131">
        <f t="shared" si="4"/>
        <v>964</v>
      </c>
      <c r="G79" s="131">
        <f t="shared" si="4"/>
        <v>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8EEC-90B9-4E6E-84D0-FF59CEDBF01B}">
  <dimension ref="A1:D77"/>
  <sheetViews>
    <sheetView workbookViewId="0">
      <pane ySplit="1" topLeftCell="A2" activePane="bottomLeft" state="frozen"/>
      <selection pane="bottomLeft" activeCell="G21" sqref="G21"/>
    </sheetView>
  </sheetViews>
  <sheetFormatPr defaultRowHeight="14.45"/>
  <cols>
    <col min="1" max="1" width="9.42578125" bestFit="1" customWidth="1"/>
    <col min="2" max="2" width="35.85546875" bestFit="1" customWidth="1"/>
    <col min="3" max="3" width="9.5703125" bestFit="1" customWidth="1"/>
  </cols>
  <sheetData>
    <row r="1" spans="1:4" ht="29.1">
      <c r="A1" s="109" t="s">
        <v>121</v>
      </c>
      <c r="B1" s="109" t="s">
        <v>122</v>
      </c>
      <c r="C1" s="109" t="s">
        <v>123</v>
      </c>
      <c r="D1" s="109" t="s">
        <v>124</v>
      </c>
    </row>
    <row r="2" spans="1:4">
      <c r="A2" s="85" t="s">
        <v>125</v>
      </c>
      <c r="B2" s="85" t="s">
        <v>48</v>
      </c>
      <c r="C2" s="86">
        <v>1054</v>
      </c>
      <c r="D2" s="86">
        <v>1</v>
      </c>
    </row>
    <row r="3" spans="1:4">
      <c r="A3" s="85" t="s">
        <v>126</v>
      </c>
      <c r="B3" s="85" t="s">
        <v>127</v>
      </c>
      <c r="C3" s="86">
        <v>442</v>
      </c>
      <c r="D3" s="86">
        <v>2</v>
      </c>
    </row>
    <row r="4" spans="1:4">
      <c r="A4" s="82" t="s">
        <v>125</v>
      </c>
      <c r="B4" s="82" t="s">
        <v>57</v>
      </c>
      <c r="C4" s="83">
        <v>295</v>
      </c>
      <c r="D4" s="83">
        <v>8</v>
      </c>
    </row>
    <row r="5" spans="1:4">
      <c r="A5" s="85" t="s">
        <v>128</v>
      </c>
      <c r="B5" s="85" t="s">
        <v>31</v>
      </c>
      <c r="C5" s="86">
        <v>264</v>
      </c>
      <c r="D5" s="86">
        <v>4</v>
      </c>
    </row>
    <row r="6" spans="1:4">
      <c r="A6" s="79" t="s">
        <v>128</v>
      </c>
      <c r="B6" s="79" t="s">
        <v>19</v>
      </c>
      <c r="C6" s="84">
        <v>262</v>
      </c>
      <c r="D6" s="84">
        <v>3</v>
      </c>
    </row>
    <row r="7" spans="1:4">
      <c r="A7" s="85" t="s">
        <v>125</v>
      </c>
      <c r="B7" s="85" t="s">
        <v>129</v>
      </c>
      <c r="C7" s="86">
        <v>228</v>
      </c>
      <c r="D7" s="86">
        <v>6</v>
      </c>
    </row>
    <row r="8" spans="1:4">
      <c r="A8" s="82" t="s">
        <v>126</v>
      </c>
      <c r="B8" s="82" t="s">
        <v>94</v>
      </c>
      <c r="C8" s="83">
        <v>218</v>
      </c>
      <c r="D8" s="83">
        <v>15</v>
      </c>
    </row>
    <row r="9" spans="1:4">
      <c r="A9" s="82" t="s">
        <v>128</v>
      </c>
      <c r="B9" s="82" t="s">
        <v>130</v>
      </c>
      <c r="C9" s="83">
        <v>206</v>
      </c>
      <c r="D9" s="83">
        <v>24</v>
      </c>
    </row>
    <row r="10" spans="1:4">
      <c r="A10" s="82" t="s">
        <v>126</v>
      </c>
      <c r="B10" s="82" t="s">
        <v>88</v>
      </c>
      <c r="C10" s="83">
        <v>199</v>
      </c>
      <c r="D10" s="83">
        <v>17</v>
      </c>
    </row>
    <row r="11" spans="1:4">
      <c r="A11" s="82" t="s">
        <v>125</v>
      </c>
      <c r="B11" s="82" t="s">
        <v>53</v>
      </c>
      <c r="C11" s="83">
        <v>193</v>
      </c>
      <c r="D11" s="83">
        <v>34</v>
      </c>
    </row>
    <row r="12" spans="1:4">
      <c r="A12" s="82" t="s">
        <v>126</v>
      </c>
      <c r="B12" s="82" t="s">
        <v>131</v>
      </c>
      <c r="C12" s="83">
        <v>180</v>
      </c>
      <c r="D12" s="83">
        <v>12</v>
      </c>
    </row>
    <row r="13" spans="1:4">
      <c r="A13" s="78" t="s">
        <v>125</v>
      </c>
      <c r="B13" s="78" t="s">
        <v>46</v>
      </c>
      <c r="C13" s="80">
        <v>172</v>
      </c>
      <c r="D13" s="78"/>
    </row>
    <row r="14" spans="1:4">
      <c r="A14" s="82" t="s">
        <v>132</v>
      </c>
      <c r="B14" s="82" t="s">
        <v>133</v>
      </c>
      <c r="C14" s="83">
        <v>171</v>
      </c>
      <c r="D14" s="83">
        <v>22</v>
      </c>
    </row>
    <row r="15" spans="1:4">
      <c r="A15" s="79" t="s">
        <v>128</v>
      </c>
      <c r="B15" s="79" t="s">
        <v>32</v>
      </c>
      <c r="C15" s="84">
        <v>160</v>
      </c>
      <c r="D15" s="84">
        <v>5</v>
      </c>
    </row>
    <row r="16" spans="1:4">
      <c r="A16" s="82" t="s">
        <v>126</v>
      </c>
      <c r="B16" s="82" t="s">
        <v>92</v>
      </c>
      <c r="C16" s="83">
        <v>145</v>
      </c>
      <c r="D16" s="83">
        <v>25</v>
      </c>
    </row>
    <row r="17" spans="1:4">
      <c r="A17" s="82" t="s">
        <v>128</v>
      </c>
      <c r="B17" s="82" t="s">
        <v>134</v>
      </c>
      <c r="C17" s="83">
        <v>137</v>
      </c>
      <c r="D17" s="83">
        <v>57</v>
      </c>
    </row>
    <row r="18" spans="1:4">
      <c r="A18" s="78" t="s">
        <v>128</v>
      </c>
      <c r="B18" s="78" t="s">
        <v>16</v>
      </c>
      <c r="C18" s="80">
        <v>120</v>
      </c>
      <c r="D18" s="78"/>
    </row>
    <row r="19" spans="1:4">
      <c r="A19" s="82" t="s">
        <v>132</v>
      </c>
      <c r="B19" s="82" t="s">
        <v>80</v>
      </c>
      <c r="C19" s="83">
        <v>115</v>
      </c>
      <c r="D19" s="83">
        <v>36</v>
      </c>
    </row>
    <row r="20" spans="1:4">
      <c r="A20" s="79" t="s">
        <v>132</v>
      </c>
      <c r="B20" s="79" t="s">
        <v>71</v>
      </c>
      <c r="C20" s="84">
        <v>109</v>
      </c>
      <c r="D20" s="84">
        <v>9</v>
      </c>
    </row>
    <row r="21" spans="1:4">
      <c r="A21" s="82" t="s">
        <v>128</v>
      </c>
      <c r="B21" s="82" t="s">
        <v>30</v>
      </c>
      <c r="C21" s="83">
        <v>109</v>
      </c>
      <c r="D21" s="83">
        <v>29</v>
      </c>
    </row>
    <row r="22" spans="1:4">
      <c r="A22" s="82" t="s">
        <v>125</v>
      </c>
      <c r="B22" s="82" t="s">
        <v>135</v>
      </c>
      <c r="C22" s="83">
        <v>99</v>
      </c>
      <c r="D22" s="83">
        <v>48</v>
      </c>
    </row>
    <row r="23" spans="1:4">
      <c r="A23" s="79" t="s">
        <v>125</v>
      </c>
      <c r="B23" s="79" t="s">
        <v>136</v>
      </c>
      <c r="C23" s="84">
        <v>97</v>
      </c>
      <c r="D23" s="84">
        <v>11</v>
      </c>
    </row>
    <row r="24" spans="1:4">
      <c r="A24" s="78" t="s">
        <v>132</v>
      </c>
      <c r="B24" s="78" t="s">
        <v>66</v>
      </c>
      <c r="C24" s="80">
        <v>94</v>
      </c>
      <c r="D24" s="78"/>
    </row>
    <row r="25" spans="1:4">
      <c r="A25" s="78" t="s">
        <v>125</v>
      </c>
      <c r="B25" s="78" t="s">
        <v>56</v>
      </c>
      <c r="C25" s="80">
        <v>94</v>
      </c>
      <c r="D25" s="78"/>
    </row>
    <row r="26" spans="1:4">
      <c r="A26" s="79" t="s">
        <v>125</v>
      </c>
      <c r="B26" s="79" t="s">
        <v>41</v>
      </c>
      <c r="C26" s="84">
        <v>92</v>
      </c>
      <c r="D26" s="84">
        <v>21</v>
      </c>
    </row>
    <row r="27" spans="1:4">
      <c r="A27" s="82" t="s">
        <v>132</v>
      </c>
      <c r="B27" s="82" t="s">
        <v>137</v>
      </c>
      <c r="C27" s="83">
        <v>88</v>
      </c>
      <c r="D27" s="83">
        <v>42</v>
      </c>
    </row>
    <row r="28" spans="1:4">
      <c r="A28" s="78" t="s">
        <v>132</v>
      </c>
      <c r="B28" s="78" t="s">
        <v>138</v>
      </c>
      <c r="C28" s="80">
        <v>84</v>
      </c>
      <c r="D28" s="78"/>
    </row>
    <row r="29" spans="1:4">
      <c r="A29" s="82" t="s">
        <v>128</v>
      </c>
      <c r="B29" s="82" t="s">
        <v>20</v>
      </c>
      <c r="C29" s="83">
        <v>81</v>
      </c>
      <c r="D29" s="83">
        <v>33</v>
      </c>
    </row>
    <row r="30" spans="1:4">
      <c r="A30" s="78" t="s">
        <v>125</v>
      </c>
      <c r="B30" s="78" t="s">
        <v>38</v>
      </c>
      <c r="C30" s="80">
        <v>78</v>
      </c>
      <c r="D30" s="78"/>
    </row>
    <row r="31" spans="1:4">
      <c r="A31" s="82" t="s">
        <v>125</v>
      </c>
      <c r="B31" s="82" t="s">
        <v>139</v>
      </c>
      <c r="C31" s="83">
        <v>75</v>
      </c>
      <c r="D31" s="83">
        <v>38</v>
      </c>
    </row>
    <row r="32" spans="1:4">
      <c r="A32" s="79" t="s">
        <v>128</v>
      </c>
      <c r="B32" s="79" t="s">
        <v>140</v>
      </c>
      <c r="C32" s="84">
        <v>67</v>
      </c>
      <c r="D32" s="84">
        <v>16</v>
      </c>
    </row>
    <row r="33" spans="1:4">
      <c r="A33" s="82" t="s">
        <v>128</v>
      </c>
      <c r="B33" s="82" t="s">
        <v>141</v>
      </c>
      <c r="C33" s="83">
        <v>64</v>
      </c>
      <c r="D33" s="83">
        <v>45</v>
      </c>
    </row>
    <row r="34" spans="1:4">
      <c r="A34" s="79" t="s">
        <v>126</v>
      </c>
      <c r="B34" s="79" t="s">
        <v>89</v>
      </c>
      <c r="C34" s="84">
        <v>61</v>
      </c>
      <c r="D34" s="84">
        <v>19</v>
      </c>
    </row>
    <row r="35" spans="1:4">
      <c r="A35" s="79" t="s">
        <v>132</v>
      </c>
      <c r="B35" s="79" t="s">
        <v>142</v>
      </c>
      <c r="C35" s="84">
        <v>60</v>
      </c>
      <c r="D35" s="84">
        <v>18</v>
      </c>
    </row>
    <row r="36" spans="1:4">
      <c r="A36" s="82" t="s">
        <v>132</v>
      </c>
      <c r="B36" s="82" t="s">
        <v>73</v>
      </c>
      <c r="C36" s="83">
        <v>58</v>
      </c>
      <c r="D36" s="83">
        <v>46</v>
      </c>
    </row>
    <row r="37" spans="1:4">
      <c r="A37" s="78" t="s">
        <v>126</v>
      </c>
      <c r="B37" s="78" t="s">
        <v>143</v>
      </c>
      <c r="C37" s="80">
        <v>58</v>
      </c>
      <c r="D37" s="78"/>
    </row>
    <row r="38" spans="1:4">
      <c r="A38" s="79" t="s">
        <v>132</v>
      </c>
      <c r="B38" s="79" t="s">
        <v>144</v>
      </c>
      <c r="C38" s="84">
        <v>57</v>
      </c>
      <c r="D38" s="84">
        <v>23</v>
      </c>
    </row>
    <row r="39" spans="1:4">
      <c r="A39" s="78" t="s">
        <v>132</v>
      </c>
      <c r="B39" s="78" t="s">
        <v>69</v>
      </c>
      <c r="C39" s="80">
        <v>56</v>
      </c>
      <c r="D39" s="78"/>
    </row>
    <row r="40" spans="1:4">
      <c r="A40" s="79" t="s">
        <v>125</v>
      </c>
      <c r="B40" s="79" t="s">
        <v>58</v>
      </c>
      <c r="C40" s="84">
        <v>52</v>
      </c>
      <c r="D40" s="84">
        <v>27</v>
      </c>
    </row>
    <row r="41" spans="1:4">
      <c r="A41" s="79" t="s">
        <v>126</v>
      </c>
      <c r="B41" s="79" t="s">
        <v>84</v>
      </c>
      <c r="C41" s="84">
        <v>47</v>
      </c>
      <c r="D41" s="84">
        <v>10</v>
      </c>
    </row>
    <row r="42" spans="1:4">
      <c r="A42" s="79" t="s">
        <v>128</v>
      </c>
      <c r="B42" s="79" t="s">
        <v>34</v>
      </c>
      <c r="C42" s="84">
        <v>41</v>
      </c>
      <c r="D42" s="84">
        <v>39</v>
      </c>
    </row>
    <row r="43" spans="1:4">
      <c r="A43" s="79" t="s">
        <v>126</v>
      </c>
      <c r="B43" s="79" t="s">
        <v>85</v>
      </c>
      <c r="C43" s="84">
        <v>40</v>
      </c>
      <c r="D43" s="84">
        <v>13</v>
      </c>
    </row>
    <row r="44" spans="1:4">
      <c r="A44" s="82" t="s">
        <v>125</v>
      </c>
      <c r="B44" s="82" t="s">
        <v>145</v>
      </c>
      <c r="C44" s="83">
        <v>40</v>
      </c>
      <c r="D44" s="83">
        <v>52</v>
      </c>
    </row>
    <row r="45" spans="1:4">
      <c r="A45" s="78" t="s">
        <v>125</v>
      </c>
      <c r="B45" s="78" t="s">
        <v>42</v>
      </c>
      <c r="C45" s="80">
        <v>39</v>
      </c>
      <c r="D45" s="78"/>
    </row>
    <row r="46" spans="1:4">
      <c r="A46" s="82" t="s">
        <v>132</v>
      </c>
      <c r="B46" s="82" t="s">
        <v>146</v>
      </c>
      <c r="C46" s="83">
        <v>38</v>
      </c>
      <c r="D46" s="83">
        <v>50</v>
      </c>
    </row>
    <row r="47" spans="1:4">
      <c r="A47" s="78" t="s">
        <v>132</v>
      </c>
      <c r="B47" s="78" t="s">
        <v>147</v>
      </c>
      <c r="C47" s="80">
        <v>38</v>
      </c>
      <c r="D47" s="78"/>
    </row>
    <row r="48" spans="1:4">
      <c r="A48" s="79" t="s">
        <v>128</v>
      </c>
      <c r="B48" s="79" t="s">
        <v>26</v>
      </c>
      <c r="C48" s="84">
        <v>36</v>
      </c>
      <c r="D48" s="84">
        <v>31</v>
      </c>
    </row>
    <row r="49" spans="1:4">
      <c r="A49" s="78" t="s">
        <v>132</v>
      </c>
      <c r="B49" s="78" t="s">
        <v>148</v>
      </c>
      <c r="C49" s="80">
        <v>35</v>
      </c>
      <c r="D49" s="78"/>
    </row>
    <row r="50" spans="1:4">
      <c r="A50" s="78" t="s">
        <v>132</v>
      </c>
      <c r="B50" s="78" t="s">
        <v>149</v>
      </c>
      <c r="C50" s="80">
        <v>33</v>
      </c>
      <c r="D50" s="78"/>
    </row>
    <row r="51" spans="1:4">
      <c r="A51" s="79" t="s">
        <v>125</v>
      </c>
      <c r="B51" s="79" t="s">
        <v>54</v>
      </c>
      <c r="C51" s="84">
        <v>32</v>
      </c>
      <c r="D51" s="84">
        <v>32</v>
      </c>
    </row>
    <row r="52" spans="1:4">
      <c r="A52" s="79" t="s">
        <v>125</v>
      </c>
      <c r="B52" s="79" t="s">
        <v>150</v>
      </c>
      <c r="C52" s="84">
        <v>32</v>
      </c>
      <c r="D52" s="84"/>
    </row>
    <row r="53" spans="1:4">
      <c r="A53" s="82" t="s">
        <v>125</v>
      </c>
      <c r="B53" s="82" t="s">
        <v>151</v>
      </c>
      <c r="C53" s="83">
        <v>31</v>
      </c>
      <c r="D53" s="83">
        <v>63</v>
      </c>
    </row>
    <row r="54" spans="1:4">
      <c r="A54" s="79" t="s">
        <v>126</v>
      </c>
      <c r="B54" s="79" t="s">
        <v>152</v>
      </c>
      <c r="C54" s="84">
        <v>30</v>
      </c>
      <c r="D54" s="84">
        <v>47</v>
      </c>
    </row>
    <row r="55" spans="1:4">
      <c r="A55" s="78" t="s">
        <v>125</v>
      </c>
      <c r="B55" s="78" t="s">
        <v>153</v>
      </c>
      <c r="C55" s="80">
        <v>30</v>
      </c>
      <c r="D55" s="78"/>
    </row>
    <row r="56" spans="1:4">
      <c r="A56" s="79" t="s">
        <v>126</v>
      </c>
      <c r="B56" s="79" t="s">
        <v>154</v>
      </c>
      <c r="C56" s="84">
        <v>29</v>
      </c>
      <c r="D56" s="84">
        <v>28</v>
      </c>
    </row>
    <row r="57" spans="1:4">
      <c r="A57" s="78" t="s">
        <v>132</v>
      </c>
      <c r="B57" s="78" t="s">
        <v>155</v>
      </c>
      <c r="C57" s="80">
        <v>29</v>
      </c>
      <c r="D57" s="78"/>
    </row>
    <row r="58" spans="1:4">
      <c r="A58" s="78" t="s">
        <v>132</v>
      </c>
      <c r="B58" s="78" t="s">
        <v>72</v>
      </c>
      <c r="C58" s="80">
        <v>28</v>
      </c>
      <c r="D58" s="78"/>
    </row>
    <row r="59" spans="1:4">
      <c r="A59" s="79" t="s">
        <v>128</v>
      </c>
      <c r="B59" s="79" t="s">
        <v>156</v>
      </c>
      <c r="C59" s="84">
        <v>26</v>
      </c>
      <c r="D59" s="84">
        <v>14</v>
      </c>
    </row>
    <row r="60" spans="1:4">
      <c r="A60" s="78" t="s">
        <v>125</v>
      </c>
      <c r="B60" s="78" t="s">
        <v>49</v>
      </c>
      <c r="C60" s="80">
        <v>25</v>
      </c>
      <c r="D60" s="78"/>
    </row>
    <row r="61" spans="1:4">
      <c r="A61" s="79" t="s">
        <v>132</v>
      </c>
      <c r="B61" s="79" t="s">
        <v>82</v>
      </c>
      <c r="C61" s="84">
        <v>24</v>
      </c>
      <c r="D61" s="84">
        <v>44</v>
      </c>
    </row>
    <row r="62" spans="1:4">
      <c r="A62" s="78" t="s">
        <v>125</v>
      </c>
      <c r="B62" s="78" t="s">
        <v>157</v>
      </c>
      <c r="C62" s="80">
        <v>23</v>
      </c>
      <c r="D62" s="78"/>
    </row>
    <row r="63" spans="1:4">
      <c r="A63" s="79" t="s">
        <v>128</v>
      </c>
      <c r="B63" s="79" t="s">
        <v>158</v>
      </c>
      <c r="C63" s="84">
        <v>22</v>
      </c>
      <c r="D63" s="84">
        <v>51</v>
      </c>
    </row>
    <row r="64" spans="1:4">
      <c r="A64" s="79" t="s">
        <v>128</v>
      </c>
      <c r="B64" s="79" t="s">
        <v>28</v>
      </c>
      <c r="C64" s="84">
        <v>21</v>
      </c>
      <c r="D64" s="84">
        <v>20</v>
      </c>
    </row>
    <row r="65" spans="1:4">
      <c r="A65" s="78" t="s">
        <v>125</v>
      </c>
      <c r="B65" s="78" t="s">
        <v>45</v>
      </c>
      <c r="C65" s="80">
        <v>20</v>
      </c>
      <c r="D65" s="78"/>
    </row>
    <row r="66" spans="1:4">
      <c r="A66" s="79" t="s">
        <v>132</v>
      </c>
      <c r="B66" s="79" t="s">
        <v>159</v>
      </c>
      <c r="C66" s="84">
        <v>16</v>
      </c>
      <c r="D66" s="84">
        <v>7</v>
      </c>
    </row>
    <row r="67" spans="1:4">
      <c r="A67" s="78" t="s">
        <v>125</v>
      </c>
      <c r="B67" s="78" t="s">
        <v>40</v>
      </c>
      <c r="C67" s="80">
        <v>15</v>
      </c>
      <c r="D67" s="78"/>
    </row>
    <row r="68" spans="1:4">
      <c r="A68" s="78" t="s">
        <v>128</v>
      </c>
      <c r="B68" s="78" t="s">
        <v>24</v>
      </c>
      <c r="C68" s="80">
        <v>13</v>
      </c>
      <c r="D68" s="78"/>
    </row>
    <row r="69" spans="1:4">
      <c r="A69" s="79" t="s">
        <v>132</v>
      </c>
      <c r="B69" s="79" t="s">
        <v>79</v>
      </c>
      <c r="C69" s="84">
        <v>12</v>
      </c>
      <c r="D69" s="84">
        <v>64</v>
      </c>
    </row>
    <row r="70" spans="1:4">
      <c r="A70" s="78" t="s">
        <v>125</v>
      </c>
      <c r="B70" s="78" t="s">
        <v>160</v>
      </c>
      <c r="C70" s="80">
        <v>11</v>
      </c>
      <c r="D70" s="78"/>
    </row>
    <row r="71" spans="1:4">
      <c r="A71" s="78" t="s">
        <v>128</v>
      </c>
      <c r="B71" s="78" t="s">
        <v>161</v>
      </c>
      <c r="C71" s="80">
        <v>10</v>
      </c>
      <c r="D71" s="78"/>
    </row>
    <row r="72" spans="1:4">
      <c r="A72" s="78" t="s">
        <v>128</v>
      </c>
      <c r="B72" s="78" t="s">
        <v>162</v>
      </c>
      <c r="C72" s="80">
        <v>10</v>
      </c>
      <c r="D72" s="78"/>
    </row>
    <row r="73" spans="1:4">
      <c r="A73" s="78" t="s">
        <v>125</v>
      </c>
      <c r="B73" s="78" t="s">
        <v>163</v>
      </c>
      <c r="C73" s="80">
        <v>8</v>
      </c>
      <c r="D73" s="78"/>
    </row>
    <row r="74" spans="1:4">
      <c r="A74" s="78" t="s">
        <v>132</v>
      </c>
      <c r="B74" s="78" t="s">
        <v>164</v>
      </c>
      <c r="C74" s="80">
        <v>7</v>
      </c>
      <c r="D74" s="78"/>
    </row>
    <row r="75" spans="1:4">
      <c r="A75" s="78" t="s">
        <v>128</v>
      </c>
      <c r="B75" s="78" t="s">
        <v>165</v>
      </c>
      <c r="C75" s="80">
        <v>6</v>
      </c>
      <c r="D75" s="78"/>
    </row>
    <row r="76" spans="1:4">
      <c r="A76" s="78" t="s">
        <v>132</v>
      </c>
      <c r="B76" s="78" t="s">
        <v>166</v>
      </c>
      <c r="C76" s="81">
        <v>0</v>
      </c>
      <c r="D76" s="78"/>
    </row>
    <row r="77" spans="1:4">
      <c r="A77" s="78" t="s">
        <v>132</v>
      </c>
      <c r="B77" s="78" t="s">
        <v>167</v>
      </c>
      <c r="C77" s="81">
        <v>0</v>
      </c>
      <c r="D77" s="78"/>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29798-9949-44F6-8597-F368DB76ED84}">
  <dimension ref="A1:K20"/>
  <sheetViews>
    <sheetView workbookViewId="0">
      <selection activeCell="F6" sqref="F6"/>
    </sheetView>
  </sheetViews>
  <sheetFormatPr defaultColWidth="8.7109375" defaultRowHeight="14.45"/>
  <cols>
    <col min="1" max="1" width="7.42578125" style="78" bestFit="1" customWidth="1"/>
    <col min="2" max="2" width="15.5703125" style="78" bestFit="1" customWidth="1"/>
    <col min="3" max="3" width="19.85546875" style="78" bestFit="1" customWidth="1"/>
    <col min="4" max="4" width="8.7109375" style="78"/>
    <col min="5" max="5" width="48.7109375" style="91" customWidth="1"/>
    <col min="6" max="6" width="19.7109375" style="78" bestFit="1" customWidth="1"/>
    <col min="7" max="7" width="8.5703125" style="78" bestFit="1" customWidth="1"/>
    <col min="8" max="8" width="26.5703125" style="90" customWidth="1"/>
    <col min="9" max="9" width="9.28515625" style="78" bestFit="1" customWidth="1"/>
    <col min="10" max="10" width="8.42578125" style="78" bestFit="1" customWidth="1"/>
    <col min="11" max="16384" width="8.7109375" style="78"/>
  </cols>
  <sheetData>
    <row r="1" spans="1:11" s="90" customFormat="1" ht="15.6">
      <c r="A1" s="87" t="s">
        <v>168</v>
      </c>
      <c r="B1" s="88" t="s">
        <v>2</v>
      </c>
      <c r="C1" s="88" t="s">
        <v>169</v>
      </c>
      <c r="D1" s="88" t="s">
        <v>170</v>
      </c>
      <c r="E1" s="89" t="s">
        <v>171</v>
      </c>
      <c r="F1" s="88" t="s">
        <v>172</v>
      </c>
      <c r="G1" s="88" t="s">
        <v>170</v>
      </c>
      <c r="H1" s="88" t="s">
        <v>171</v>
      </c>
    </row>
    <row r="2" spans="1:11" ht="29.1">
      <c r="A2" s="78" t="s">
        <v>15</v>
      </c>
      <c r="B2" s="78" t="s">
        <v>19</v>
      </c>
      <c r="C2" s="78" t="s">
        <v>173</v>
      </c>
      <c r="D2" s="78">
        <v>11</v>
      </c>
      <c r="E2" s="91" t="s">
        <v>174</v>
      </c>
      <c r="F2" s="78" t="s">
        <v>175</v>
      </c>
    </row>
    <row r="3" spans="1:11" ht="57.95">
      <c r="A3" s="78" t="s">
        <v>15</v>
      </c>
      <c r="B3" s="78" t="s">
        <v>25</v>
      </c>
      <c r="C3" s="78" t="s">
        <v>173</v>
      </c>
      <c r="D3" s="78">
        <v>1</v>
      </c>
      <c r="E3" s="91" t="s">
        <v>176</v>
      </c>
      <c r="F3" s="78" t="s">
        <v>175</v>
      </c>
    </row>
    <row r="4" spans="1:11" ht="116.1">
      <c r="A4" s="78" t="s">
        <v>15</v>
      </c>
      <c r="B4" s="78" t="s">
        <v>33</v>
      </c>
      <c r="C4" s="78" t="s">
        <v>173</v>
      </c>
      <c r="D4" s="78">
        <v>1</v>
      </c>
      <c r="E4" s="91" t="s">
        <v>177</v>
      </c>
      <c r="F4" s="78" t="s">
        <v>175</v>
      </c>
    </row>
    <row r="5" spans="1:11" ht="43.5">
      <c r="A5" s="78" t="s">
        <v>15</v>
      </c>
      <c r="B5" s="78" t="s">
        <v>34</v>
      </c>
      <c r="C5" s="78" t="s">
        <v>173</v>
      </c>
      <c r="D5" s="78">
        <v>2</v>
      </c>
      <c r="E5" s="91" t="s">
        <v>178</v>
      </c>
      <c r="F5" s="78" t="s">
        <v>175</v>
      </c>
    </row>
    <row r="6" spans="1:11" ht="87">
      <c r="A6" s="78" t="s">
        <v>35</v>
      </c>
      <c r="B6" s="78" t="s">
        <v>179</v>
      </c>
      <c r="C6" s="78" t="s">
        <v>175</v>
      </c>
      <c r="F6" s="78" t="s">
        <v>173</v>
      </c>
      <c r="G6" s="78">
        <v>6</v>
      </c>
      <c r="H6" s="90" t="s">
        <v>180</v>
      </c>
    </row>
    <row r="7" spans="1:11" ht="43.5">
      <c r="A7" s="78" t="s">
        <v>35</v>
      </c>
      <c r="B7" s="78" t="s">
        <v>39</v>
      </c>
      <c r="C7" s="78" t="s">
        <v>173</v>
      </c>
      <c r="D7" s="78">
        <v>1</v>
      </c>
      <c r="E7" s="91" t="s">
        <v>181</v>
      </c>
      <c r="F7" s="78" t="s">
        <v>175</v>
      </c>
    </row>
    <row r="8" spans="1:11" ht="72.599999999999994">
      <c r="A8" s="78" t="s">
        <v>61</v>
      </c>
      <c r="B8" s="78" t="s">
        <v>182</v>
      </c>
      <c r="C8" s="78" t="s">
        <v>173</v>
      </c>
      <c r="D8" s="78">
        <v>2</v>
      </c>
      <c r="E8" s="91" t="s">
        <v>183</v>
      </c>
      <c r="F8" s="78" t="s">
        <v>173</v>
      </c>
      <c r="G8" s="78">
        <v>1</v>
      </c>
      <c r="H8" s="90" t="s">
        <v>184</v>
      </c>
    </row>
    <row r="9" spans="1:11" ht="116.1">
      <c r="A9" s="78" t="s">
        <v>83</v>
      </c>
      <c r="B9" s="78" t="s">
        <v>85</v>
      </c>
      <c r="C9" s="78" t="s">
        <v>175</v>
      </c>
      <c r="F9" s="78" t="s">
        <v>173</v>
      </c>
      <c r="G9" s="78">
        <v>0</v>
      </c>
      <c r="H9" s="90" t="s">
        <v>185</v>
      </c>
    </row>
    <row r="10" spans="1:11" ht="43.5">
      <c r="A10" s="78" t="s">
        <v>83</v>
      </c>
      <c r="B10" s="78" t="s">
        <v>89</v>
      </c>
      <c r="C10" s="78" t="s">
        <v>173</v>
      </c>
      <c r="D10" s="78">
        <v>3</v>
      </c>
      <c r="E10" s="91" t="s">
        <v>186</v>
      </c>
      <c r="F10" s="78" t="s">
        <v>175</v>
      </c>
    </row>
    <row r="11" spans="1:11">
      <c r="A11" s="78" t="s">
        <v>83</v>
      </c>
      <c r="B11" s="78" t="s">
        <v>187</v>
      </c>
      <c r="C11" s="78" t="s">
        <v>173</v>
      </c>
      <c r="D11" s="78">
        <v>4</v>
      </c>
      <c r="F11" s="78" t="s">
        <v>175</v>
      </c>
    </row>
    <row r="13" spans="1:11">
      <c r="C13" s="131" t="s">
        <v>188</v>
      </c>
      <c r="D13" s="131">
        <f>SUM(D2:D12)</f>
        <v>25</v>
      </c>
      <c r="E13" s="92"/>
      <c r="F13" s="131"/>
      <c r="G13" s="131">
        <f>SUM(G2:G12)</f>
        <v>7</v>
      </c>
    </row>
    <row r="15" spans="1:11">
      <c r="I15" s="131" t="s">
        <v>189</v>
      </c>
      <c r="J15" s="131" t="s">
        <v>190</v>
      </c>
      <c r="K15" s="131" t="s">
        <v>191</v>
      </c>
    </row>
    <row r="16" spans="1:11">
      <c r="I16" s="78" t="s">
        <v>128</v>
      </c>
      <c r="J16" s="78">
        <v>15</v>
      </c>
      <c r="K16" s="78">
        <v>0</v>
      </c>
    </row>
    <row r="17" spans="9:11">
      <c r="I17" s="78" t="s">
        <v>126</v>
      </c>
      <c r="J17" s="78">
        <v>7</v>
      </c>
      <c r="K17" s="78">
        <v>0</v>
      </c>
    </row>
    <row r="18" spans="9:11">
      <c r="I18" s="78" t="s">
        <v>132</v>
      </c>
      <c r="J18" s="78">
        <v>2</v>
      </c>
      <c r="K18" s="78">
        <v>1</v>
      </c>
    </row>
    <row r="19" spans="9:11">
      <c r="I19" s="78" t="s">
        <v>192</v>
      </c>
      <c r="J19" s="78">
        <v>1</v>
      </c>
      <c r="K19" s="78">
        <v>6</v>
      </c>
    </row>
    <row r="20" spans="9:11">
      <c r="I20" s="78" t="s">
        <v>193</v>
      </c>
      <c r="J20" s="78">
        <f>SUM(J16:J19)</f>
        <v>25</v>
      </c>
      <c r="K20" s="78">
        <f>SUM(K16:K19)</f>
        <v>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63074-29F2-4A18-BF81-8161A0027FDD}">
  <dimension ref="A1:I79"/>
  <sheetViews>
    <sheetView workbookViewId="0">
      <pane ySplit="2" topLeftCell="A3" activePane="bottomLeft" state="frozen"/>
      <selection pane="bottomLeft" activeCell="I82" sqref="I82"/>
    </sheetView>
  </sheetViews>
  <sheetFormatPr defaultRowHeight="14.45"/>
  <cols>
    <col min="2" max="2" width="32.42578125" bestFit="1" customWidth="1"/>
    <col min="4" max="4" width="12" customWidth="1"/>
    <col min="5" max="5" width="11.5703125" customWidth="1"/>
    <col min="7" max="7" width="10.28515625" customWidth="1"/>
    <col min="8" max="8" width="12.42578125" customWidth="1"/>
    <col min="9" max="9" width="255.5703125" bestFit="1" customWidth="1"/>
  </cols>
  <sheetData>
    <row r="1" spans="1:9">
      <c r="A1" s="93" t="s">
        <v>168</v>
      </c>
      <c r="B1" s="93" t="s">
        <v>2</v>
      </c>
      <c r="C1" s="94" t="s">
        <v>194</v>
      </c>
      <c r="D1" s="94" t="s">
        <v>195</v>
      </c>
      <c r="E1" s="94" t="s">
        <v>196</v>
      </c>
      <c r="F1" s="94" t="s">
        <v>197</v>
      </c>
      <c r="G1" s="94" t="s">
        <v>198</v>
      </c>
      <c r="H1" s="94" t="s">
        <v>199</v>
      </c>
      <c r="I1" s="94" t="s">
        <v>200</v>
      </c>
    </row>
    <row r="2" spans="1:9">
      <c r="A2" s="97"/>
      <c r="B2" s="98" t="s">
        <v>201</v>
      </c>
      <c r="C2" s="96" t="s">
        <v>202</v>
      </c>
      <c r="D2" s="96" t="s">
        <v>203</v>
      </c>
      <c r="E2" s="96" t="s">
        <v>204</v>
      </c>
      <c r="F2" s="96" t="s">
        <v>95</v>
      </c>
      <c r="G2" s="96" t="s">
        <v>205</v>
      </c>
      <c r="H2" s="96" t="s">
        <v>206</v>
      </c>
      <c r="I2" s="96"/>
    </row>
    <row r="3" spans="1:9">
      <c r="A3" s="78" t="s">
        <v>15</v>
      </c>
      <c r="B3" s="78" t="s">
        <v>16</v>
      </c>
      <c r="C3" s="78"/>
      <c r="D3" s="78"/>
      <c r="E3" s="78"/>
      <c r="F3" s="78"/>
      <c r="G3" s="78"/>
      <c r="H3" s="78"/>
      <c r="I3" s="78"/>
    </row>
    <row r="4" spans="1:9">
      <c r="A4" s="78" t="s">
        <v>15</v>
      </c>
      <c r="B4" s="78" t="s">
        <v>17</v>
      </c>
      <c r="C4" s="78"/>
      <c r="D4" s="78"/>
      <c r="E4" s="78"/>
      <c r="F4" s="78"/>
      <c r="G4" s="78"/>
      <c r="H4" s="78"/>
      <c r="I4" s="78"/>
    </row>
    <row r="5" spans="1:9">
      <c r="A5" s="78" t="s">
        <v>15</v>
      </c>
      <c r="B5" s="78" t="s">
        <v>18</v>
      </c>
      <c r="C5" s="78">
        <v>1</v>
      </c>
      <c r="D5" s="78"/>
      <c r="E5" s="78"/>
      <c r="F5" s="78"/>
      <c r="G5" s="78"/>
      <c r="H5" s="78"/>
      <c r="I5" s="78"/>
    </row>
    <row r="6" spans="1:9">
      <c r="A6" s="78" t="s">
        <v>15</v>
      </c>
      <c r="B6" s="78" t="s">
        <v>19</v>
      </c>
      <c r="C6" s="78"/>
      <c r="D6" s="78"/>
      <c r="E6" s="78">
        <v>1</v>
      </c>
      <c r="F6" s="78">
        <v>1</v>
      </c>
      <c r="G6" s="78"/>
      <c r="H6" s="78">
        <v>1</v>
      </c>
      <c r="I6" s="78" t="s">
        <v>207</v>
      </c>
    </row>
    <row r="7" spans="1:9">
      <c r="A7" s="78" t="s">
        <v>15</v>
      </c>
      <c r="B7" s="78" t="s">
        <v>20</v>
      </c>
      <c r="C7" s="78"/>
      <c r="D7" s="78">
        <v>1</v>
      </c>
      <c r="E7" s="78">
        <v>1</v>
      </c>
      <c r="F7" s="78"/>
      <c r="G7" s="78">
        <v>1</v>
      </c>
      <c r="H7" s="78">
        <v>1</v>
      </c>
      <c r="I7" s="78" t="s">
        <v>208</v>
      </c>
    </row>
    <row r="8" spans="1:9">
      <c r="A8" s="78" t="s">
        <v>15</v>
      </c>
      <c r="B8" s="78" t="s">
        <v>21</v>
      </c>
      <c r="C8" s="78">
        <v>1</v>
      </c>
      <c r="D8" s="78">
        <v>1</v>
      </c>
      <c r="E8" s="78"/>
      <c r="F8" s="78"/>
      <c r="G8" s="78"/>
      <c r="H8" s="78"/>
      <c r="I8" s="78"/>
    </row>
    <row r="9" spans="1:9">
      <c r="A9" s="78" t="s">
        <v>15</v>
      </c>
      <c r="B9" s="78" t="s">
        <v>209</v>
      </c>
      <c r="C9" s="78">
        <v>1</v>
      </c>
      <c r="D9" s="78"/>
      <c r="E9" s="78">
        <v>1</v>
      </c>
      <c r="F9" s="78"/>
      <c r="G9" s="78"/>
      <c r="H9" s="78"/>
      <c r="I9" s="78" t="s">
        <v>210</v>
      </c>
    </row>
    <row r="10" spans="1:9">
      <c r="A10" s="78" t="s">
        <v>15</v>
      </c>
      <c r="B10" s="78" t="s">
        <v>158</v>
      </c>
      <c r="C10" s="78">
        <v>1</v>
      </c>
      <c r="D10" s="78">
        <v>1</v>
      </c>
      <c r="E10" s="78"/>
      <c r="F10" s="78">
        <v>1</v>
      </c>
      <c r="G10" s="78">
        <v>1</v>
      </c>
      <c r="H10" s="78"/>
      <c r="I10" s="78"/>
    </row>
    <row r="11" spans="1:9">
      <c r="A11" s="78" t="s">
        <v>15</v>
      </c>
      <c r="B11" s="78" t="s">
        <v>24</v>
      </c>
      <c r="C11" s="78"/>
      <c r="D11" s="78"/>
      <c r="E11" s="78"/>
      <c r="F11" s="78"/>
      <c r="G11" s="78"/>
      <c r="H11" s="78"/>
      <c r="I11" s="78" t="s">
        <v>211</v>
      </c>
    </row>
    <row r="12" spans="1:9">
      <c r="A12" s="78" t="s">
        <v>15</v>
      </c>
      <c r="B12" s="78" t="s">
        <v>25</v>
      </c>
      <c r="C12" s="78"/>
      <c r="D12" s="78">
        <v>1</v>
      </c>
      <c r="E12" s="78"/>
      <c r="F12" s="78">
        <v>1</v>
      </c>
      <c r="G12" s="78"/>
      <c r="H12" s="78"/>
      <c r="I12" s="78" t="s">
        <v>212</v>
      </c>
    </row>
    <row r="13" spans="1:9">
      <c r="A13" s="78" t="s">
        <v>15</v>
      </c>
      <c r="B13" s="78" t="s">
        <v>26</v>
      </c>
      <c r="C13" s="78">
        <v>1</v>
      </c>
      <c r="D13" s="78">
        <v>1</v>
      </c>
      <c r="E13" s="78"/>
      <c r="F13" s="78">
        <v>1</v>
      </c>
      <c r="G13" s="78"/>
      <c r="H13" s="78"/>
      <c r="I13" s="78"/>
    </row>
    <row r="14" spans="1:9">
      <c r="A14" s="78" t="s">
        <v>15</v>
      </c>
      <c r="B14" s="78" t="s">
        <v>27</v>
      </c>
      <c r="C14" s="78"/>
      <c r="D14" s="78"/>
      <c r="E14" s="78"/>
      <c r="F14" s="78"/>
      <c r="G14" s="78"/>
      <c r="H14" s="78"/>
      <c r="I14" s="78"/>
    </row>
    <row r="15" spans="1:9">
      <c r="A15" s="78" t="s">
        <v>15</v>
      </c>
      <c r="B15" s="78" t="s">
        <v>28</v>
      </c>
      <c r="C15" s="78">
        <v>1</v>
      </c>
      <c r="D15" s="78"/>
      <c r="E15" s="78"/>
      <c r="F15" s="78">
        <v>1</v>
      </c>
      <c r="G15" s="78"/>
      <c r="H15" s="78">
        <v>1</v>
      </c>
      <c r="I15" s="78"/>
    </row>
    <row r="16" spans="1:9">
      <c r="A16" s="78" t="s">
        <v>15</v>
      </c>
      <c r="B16" s="78" t="s">
        <v>29</v>
      </c>
      <c r="C16" s="78"/>
      <c r="D16" s="78"/>
      <c r="E16" s="78"/>
      <c r="F16" s="78"/>
      <c r="G16" s="78"/>
      <c r="H16" s="78"/>
      <c r="I16" s="78"/>
    </row>
    <row r="17" spans="1:9">
      <c r="A17" s="78" t="s">
        <v>15</v>
      </c>
      <c r="B17" s="78" t="s">
        <v>30</v>
      </c>
      <c r="C17" s="78"/>
      <c r="D17" s="78">
        <v>1</v>
      </c>
      <c r="E17" s="78"/>
      <c r="F17" s="78"/>
      <c r="G17" s="78"/>
      <c r="H17" s="78"/>
      <c r="I17" s="78"/>
    </row>
    <row r="18" spans="1:9">
      <c r="A18" s="78" t="s">
        <v>15</v>
      </c>
      <c r="B18" s="78" t="s">
        <v>31</v>
      </c>
      <c r="C18" s="78">
        <v>1</v>
      </c>
      <c r="D18" s="78">
        <v>1</v>
      </c>
      <c r="E18" s="78"/>
      <c r="F18" s="78"/>
      <c r="G18" s="78"/>
      <c r="H18" s="78"/>
      <c r="I18" s="78"/>
    </row>
    <row r="19" spans="1:9">
      <c r="A19" s="78" t="s">
        <v>15</v>
      </c>
      <c r="B19" s="78" t="s">
        <v>32</v>
      </c>
      <c r="C19" s="78">
        <v>1</v>
      </c>
      <c r="D19" s="78"/>
      <c r="E19" s="78"/>
      <c r="F19" s="78"/>
      <c r="G19" s="78"/>
      <c r="H19" s="78">
        <v>1</v>
      </c>
      <c r="I19" s="78"/>
    </row>
    <row r="20" spans="1:9">
      <c r="A20" s="78" t="s">
        <v>15</v>
      </c>
      <c r="B20" s="78" t="s">
        <v>33</v>
      </c>
      <c r="C20" s="78">
        <v>1</v>
      </c>
      <c r="D20" s="78"/>
      <c r="E20" s="78"/>
      <c r="F20" s="78">
        <v>1</v>
      </c>
      <c r="G20" s="78"/>
      <c r="H20" s="78">
        <v>1</v>
      </c>
      <c r="I20" s="78"/>
    </row>
    <row r="21" spans="1:9">
      <c r="A21" s="78" t="s">
        <v>15</v>
      </c>
      <c r="B21" s="78" t="s">
        <v>34</v>
      </c>
      <c r="C21" s="78"/>
      <c r="D21" s="78"/>
      <c r="E21" s="78"/>
      <c r="F21" s="78"/>
      <c r="G21" s="78"/>
      <c r="H21" s="78"/>
      <c r="I21" s="78"/>
    </row>
    <row r="22" spans="1:9">
      <c r="A22" s="78" t="s">
        <v>35</v>
      </c>
      <c r="B22" s="78" t="s">
        <v>213</v>
      </c>
      <c r="C22" s="78">
        <v>1</v>
      </c>
      <c r="D22" s="78">
        <v>1</v>
      </c>
      <c r="E22" s="78">
        <v>1</v>
      </c>
      <c r="F22" s="78"/>
      <c r="G22" s="78"/>
      <c r="H22" s="78">
        <v>1</v>
      </c>
      <c r="I22" s="78"/>
    </row>
    <row r="23" spans="1:9">
      <c r="A23" s="78" t="s">
        <v>35</v>
      </c>
      <c r="B23" s="78" t="s">
        <v>37</v>
      </c>
      <c r="C23" s="78"/>
      <c r="D23" s="78">
        <v>1</v>
      </c>
      <c r="E23" s="78"/>
      <c r="F23" s="78"/>
      <c r="G23" s="78"/>
      <c r="H23" s="78">
        <v>1</v>
      </c>
      <c r="I23" s="78"/>
    </row>
    <row r="24" spans="1:9">
      <c r="A24" s="78" t="s">
        <v>35</v>
      </c>
      <c r="B24" s="78" t="s">
        <v>214</v>
      </c>
      <c r="C24" s="78">
        <v>1</v>
      </c>
      <c r="D24" s="78"/>
      <c r="E24" s="78">
        <v>1</v>
      </c>
      <c r="F24" s="78"/>
      <c r="G24" s="78"/>
      <c r="H24" s="78"/>
      <c r="I24" s="78"/>
    </row>
    <row r="25" spans="1:9">
      <c r="A25" s="78" t="s">
        <v>35</v>
      </c>
      <c r="B25" s="78" t="s">
        <v>215</v>
      </c>
      <c r="C25" s="78"/>
      <c r="D25" s="78">
        <v>1</v>
      </c>
      <c r="E25" s="78"/>
      <c r="F25" s="78"/>
      <c r="G25" s="78">
        <v>1</v>
      </c>
      <c r="H25" s="78">
        <v>1</v>
      </c>
      <c r="I25" s="78"/>
    </row>
    <row r="26" spans="1:9">
      <c r="A26" s="78" t="s">
        <v>35</v>
      </c>
      <c r="B26" s="78" t="s">
        <v>40</v>
      </c>
      <c r="C26" s="78">
        <v>1</v>
      </c>
      <c r="D26" s="78">
        <v>1</v>
      </c>
      <c r="E26" s="78"/>
      <c r="F26" s="78"/>
      <c r="G26" s="78"/>
      <c r="H26" s="78">
        <v>1</v>
      </c>
      <c r="I26" s="78"/>
    </row>
    <row r="27" spans="1:9">
      <c r="A27" s="78" t="s">
        <v>35</v>
      </c>
      <c r="B27" s="78" t="s">
        <v>41</v>
      </c>
      <c r="C27" s="78">
        <v>1</v>
      </c>
      <c r="D27" s="78"/>
      <c r="E27" s="78">
        <v>1</v>
      </c>
      <c r="F27" s="78">
        <v>1</v>
      </c>
      <c r="G27" s="78"/>
      <c r="H27" s="78">
        <v>1</v>
      </c>
      <c r="I27" s="78" t="s">
        <v>216</v>
      </c>
    </row>
    <row r="28" spans="1:9">
      <c r="A28" s="78" t="s">
        <v>35</v>
      </c>
      <c r="B28" s="78" t="s">
        <v>42</v>
      </c>
      <c r="C28" s="78">
        <v>1</v>
      </c>
      <c r="D28" s="78">
        <v>1</v>
      </c>
      <c r="E28" s="78">
        <v>1</v>
      </c>
      <c r="F28" s="78"/>
      <c r="G28" s="78"/>
      <c r="H28" s="78">
        <v>1</v>
      </c>
      <c r="I28" s="78"/>
    </row>
    <row r="29" spans="1:9">
      <c r="A29" s="78" t="s">
        <v>35</v>
      </c>
      <c r="B29" s="78" t="s">
        <v>43</v>
      </c>
      <c r="C29" s="78">
        <v>1</v>
      </c>
      <c r="D29" s="78">
        <v>1</v>
      </c>
      <c r="E29" s="78">
        <v>1</v>
      </c>
      <c r="F29" s="78"/>
      <c r="G29" s="78"/>
      <c r="H29" s="78"/>
      <c r="I29" s="78"/>
    </row>
    <row r="30" spans="1:9">
      <c r="A30" s="78" t="s">
        <v>35</v>
      </c>
      <c r="B30" s="78" t="s">
        <v>44</v>
      </c>
      <c r="C30" s="78"/>
      <c r="D30" s="78">
        <v>1</v>
      </c>
      <c r="E30" s="78"/>
      <c r="F30" s="78">
        <v>1</v>
      </c>
      <c r="G30" s="78"/>
      <c r="H30" s="78"/>
      <c r="I30" s="78"/>
    </row>
    <row r="31" spans="1:9">
      <c r="A31" s="78" t="s">
        <v>35</v>
      </c>
      <c r="B31" s="78" t="s">
        <v>45</v>
      </c>
      <c r="C31" s="78">
        <v>1</v>
      </c>
      <c r="D31" s="78"/>
      <c r="E31" s="78"/>
      <c r="F31" s="78"/>
      <c r="G31" s="78"/>
      <c r="H31" s="78">
        <v>1</v>
      </c>
      <c r="I31" s="78" t="s">
        <v>217</v>
      </c>
    </row>
    <row r="32" spans="1:9">
      <c r="A32" s="78" t="s">
        <v>35</v>
      </c>
      <c r="B32" s="78" t="s">
        <v>46</v>
      </c>
      <c r="C32" s="78"/>
      <c r="D32" s="78"/>
      <c r="E32" s="78"/>
      <c r="F32" s="78"/>
      <c r="G32" s="78"/>
      <c r="H32" s="78"/>
      <c r="I32" s="78"/>
    </row>
    <row r="33" spans="1:9">
      <c r="A33" s="78" t="s">
        <v>35</v>
      </c>
      <c r="B33" s="78" t="s">
        <v>218</v>
      </c>
      <c r="C33" s="78">
        <v>1</v>
      </c>
      <c r="D33" s="78"/>
      <c r="E33" s="78"/>
      <c r="F33" s="78"/>
      <c r="G33" s="78"/>
      <c r="H33" s="78">
        <v>1</v>
      </c>
      <c r="I33" s="78"/>
    </row>
    <row r="34" spans="1:9">
      <c r="A34" s="78" t="s">
        <v>35</v>
      </c>
      <c r="B34" s="78" t="s">
        <v>48</v>
      </c>
      <c r="C34" s="78">
        <v>1</v>
      </c>
      <c r="D34" s="78">
        <v>1</v>
      </c>
      <c r="E34" s="78">
        <v>1</v>
      </c>
      <c r="F34" s="78">
        <v>1</v>
      </c>
      <c r="G34" s="78">
        <v>1</v>
      </c>
      <c r="H34" s="78">
        <v>1</v>
      </c>
      <c r="I34" s="78" t="s">
        <v>219</v>
      </c>
    </row>
    <row r="35" spans="1:9">
      <c r="A35" s="78" t="s">
        <v>35</v>
      </c>
      <c r="B35" s="78" t="s">
        <v>49</v>
      </c>
      <c r="C35" s="78">
        <v>1</v>
      </c>
      <c r="D35" s="78"/>
      <c r="E35" s="78">
        <v>1</v>
      </c>
      <c r="F35" s="78"/>
      <c r="G35" s="78"/>
      <c r="H35" s="78"/>
      <c r="I35" s="78"/>
    </row>
    <row r="36" spans="1:9">
      <c r="A36" s="78" t="s">
        <v>35</v>
      </c>
      <c r="B36" s="78" t="s">
        <v>50</v>
      </c>
      <c r="C36" s="78"/>
      <c r="D36" s="78"/>
      <c r="E36" s="78"/>
      <c r="F36" s="78"/>
      <c r="G36" s="78"/>
      <c r="H36" s="78"/>
      <c r="I36" s="78"/>
    </row>
    <row r="37" spans="1:9">
      <c r="A37" s="78" t="s">
        <v>35</v>
      </c>
      <c r="B37" s="78" t="s">
        <v>51</v>
      </c>
      <c r="C37" s="78"/>
      <c r="D37" s="78">
        <v>1</v>
      </c>
      <c r="E37" s="78"/>
      <c r="F37" s="78"/>
      <c r="G37" s="78"/>
      <c r="H37" s="78">
        <v>1</v>
      </c>
      <c r="I37" s="78"/>
    </row>
    <row r="38" spans="1:9">
      <c r="A38" s="78" t="s">
        <v>35</v>
      </c>
      <c r="B38" s="78" t="s">
        <v>52</v>
      </c>
      <c r="C38" s="78"/>
      <c r="D38" s="78"/>
      <c r="E38" s="78"/>
      <c r="F38" s="78"/>
      <c r="G38" s="78"/>
      <c r="H38" s="78"/>
      <c r="I38" s="78"/>
    </row>
    <row r="39" spans="1:9">
      <c r="A39" s="78" t="s">
        <v>35</v>
      </c>
      <c r="B39" s="78" t="s">
        <v>53</v>
      </c>
      <c r="C39" s="78">
        <v>1</v>
      </c>
      <c r="D39" s="78">
        <v>1</v>
      </c>
      <c r="E39" s="78"/>
      <c r="F39" s="78"/>
      <c r="G39" s="78"/>
      <c r="H39" s="78">
        <v>1</v>
      </c>
      <c r="I39" s="78"/>
    </row>
    <row r="40" spans="1:9">
      <c r="A40" s="78" t="s">
        <v>35</v>
      </c>
      <c r="B40" s="78" t="s">
        <v>54</v>
      </c>
      <c r="C40" s="78">
        <v>1</v>
      </c>
      <c r="D40" s="78"/>
      <c r="E40" s="78"/>
      <c r="F40" s="78"/>
      <c r="G40" s="78"/>
      <c r="H40" s="78"/>
      <c r="I40" s="78"/>
    </row>
    <row r="41" spans="1:9">
      <c r="A41" s="78" t="s">
        <v>35</v>
      </c>
      <c r="B41" s="78" t="s">
        <v>55</v>
      </c>
      <c r="C41" s="78"/>
      <c r="D41" s="78"/>
      <c r="E41" s="78"/>
      <c r="F41" s="78"/>
      <c r="G41" s="78"/>
      <c r="H41" s="78">
        <v>1</v>
      </c>
      <c r="I41" s="78" t="s">
        <v>220</v>
      </c>
    </row>
    <row r="42" spans="1:9">
      <c r="A42" s="78" t="s">
        <v>35</v>
      </c>
      <c r="B42" s="78" t="s">
        <v>56</v>
      </c>
      <c r="C42" s="78"/>
      <c r="D42" s="78"/>
      <c r="E42" s="78"/>
      <c r="F42" s="78"/>
      <c r="G42" s="78">
        <v>1</v>
      </c>
      <c r="H42" s="78">
        <v>1</v>
      </c>
      <c r="I42" s="78"/>
    </row>
    <row r="43" spans="1:9">
      <c r="A43" s="78" t="s">
        <v>35</v>
      </c>
      <c r="B43" s="78" t="s">
        <v>57</v>
      </c>
      <c r="C43" s="78"/>
      <c r="D43" s="78">
        <v>1</v>
      </c>
      <c r="E43" s="78"/>
      <c r="F43" s="78">
        <v>1</v>
      </c>
      <c r="G43" s="78">
        <v>1</v>
      </c>
      <c r="H43" s="78">
        <v>1</v>
      </c>
      <c r="I43" s="78"/>
    </row>
    <row r="44" spans="1:9">
      <c r="A44" s="78" t="s">
        <v>35</v>
      </c>
      <c r="B44" s="78" t="s">
        <v>58</v>
      </c>
      <c r="C44" s="78"/>
      <c r="D44" s="78"/>
      <c r="E44" s="78">
        <v>1</v>
      </c>
      <c r="F44" s="78">
        <v>1</v>
      </c>
      <c r="G44" s="78"/>
      <c r="H44" s="78">
        <v>1</v>
      </c>
      <c r="I44" s="78"/>
    </row>
    <row r="45" spans="1:9">
      <c r="A45" s="78" t="s">
        <v>35</v>
      </c>
      <c r="B45" s="78" t="s">
        <v>59</v>
      </c>
      <c r="C45" s="78"/>
      <c r="D45" s="78"/>
      <c r="E45" s="78"/>
      <c r="F45" s="78"/>
      <c r="G45" s="78"/>
      <c r="H45" s="78"/>
      <c r="I45" s="78"/>
    </row>
    <row r="46" spans="1:9">
      <c r="A46" s="78" t="s">
        <v>35</v>
      </c>
      <c r="B46" s="78" t="s">
        <v>60</v>
      </c>
      <c r="C46" s="78">
        <v>1</v>
      </c>
      <c r="D46" s="78">
        <v>1</v>
      </c>
      <c r="E46" s="78"/>
      <c r="F46" s="78">
        <v>1</v>
      </c>
      <c r="G46" s="78"/>
      <c r="H46" s="78">
        <v>1</v>
      </c>
      <c r="I46" s="78"/>
    </row>
    <row r="47" spans="1:9">
      <c r="A47" s="78" t="s">
        <v>61</v>
      </c>
      <c r="B47" s="78" t="s">
        <v>62</v>
      </c>
      <c r="C47" s="78"/>
      <c r="D47" s="78"/>
      <c r="E47" s="78"/>
      <c r="F47" s="78"/>
      <c r="G47" s="78"/>
      <c r="H47" s="78">
        <v>1</v>
      </c>
      <c r="I47" s="78"/>
    </row>
    <row r="48" spans="1:9">
      <c r="A48" s="78" t="s">
        <v>61</v>
      </c>
      <c r="B48" s="78" t="s">
        <v>63</v>
      </c>
      <c r="C48" s="78"/>
      <c r="D48" s="78"/>
      <c r="E48" s="78"/>
      <c r="F48" s="78"/>
      <c r="G48" s="78"/>
      <c r="H48" s="78"/>
      <c r="I48" s="78"/>
    </row>
    <row r="49" spans="1:9">
      <c r="A49" s="78" t="s">
        <v>61</v>
      </c>
      <c r="B49" s="78" t="s">
        <v>64</v>
      </c>
      <c r="C49" s="78">
        <v>1</v>
      </c>
      <c r="D49" s="78"/>
      <c r="E49" s="78">
        <v>1</v>
      </c>
      <c r="F49" s="78"/>
      <c r="G49" s="78"/>
      <c r="H49" s="78">
        <v>1</v>
      </c>
      <c r="I49" s="78" t="s">
        <v>221</v>
      </c>
    </row>
    <row r="50" spans="1:9">
      <c r="A50" s="78" t="s">
        <v>61</v>
      </c>
      <c r="B50" s="78" t="s">
        <v>222</v>
      </c>
      <c r="C50" s="78">
        <v>1</v>
      </c>
      <c r="D50" s="78"/>
      <c r="E50" s="78">
        <v>1</v>
      </c>
      <c r="F50" s="78"/>
      <c r="G50" s="78"/>
      <c r="H50" s="78">
        <v>1</v>
      </c>
      <c r="I50" s="78"/>
    </row>
    <row r="51" spans="1:9">
      <c r="A51" s="78" t="s">
        <v>61</v>
      </c>
      <c r="B51" s="78" t="s">
        <v>66</v>
      </c>
      <c r="C51" s="78"/>
      <c r="D51" s="78"/>
      <c r="E51" s="78"/>
      <c r="F51" s="78"/>
      <c r="G51" s="78"/>
      <c r="H51" s="78"/>
      <c r="I51" s="78"/>
    </row>
    <row r="52" spans="1:9">
      <c r="A52" s="78" t="s">
        <v>61</v>
      </c>
      <c r="B52" s="78" t="s">
        <v>67</v>
      </c>
      <c r="C52" s="78">
        <v>1</v>
      </c>
      <c r="D52" s="78"/>
      <c r="E52" s="78"/>
      <c r="F52" s="78"/>
      <c r="G52" s="78"/>
      <c r="H52" s="78"/>
      <c r="I52" s="78"/>
    </row>
    <row r="53" spans="1:9">
      <c r="A53" s="78" t="s">
        <v>61</v>
      </c>
      <c r="B53" s="78" t="s">
        <v>68</v>
      </c>
      <c r="C53" s="78">
        <v>1</v>
      </c>
      <c r="D53" s="78"/>
      <c r="E53" s="78">
        <v>1</v>
      </c>
      <c r="F53" s="78"/>
      <c r="G53" s="78"/>
      <c r="H53" s="78">
        <v>1</v>
      </c>
      <c r="I53" s="78"/>
    </row>
    <row r="54" spans="1:9">
      <c r="A54" s="78" t="s">
        <v>61</v>
      </c>
      <c r="B54" s="78" t="s">
        <v>69</v>
      </c>
      <c r="C54" s="78"/>
      <c r="D54" s="78"/>
      <c r="E54" s="78"/>
      <c r="F54" s="78"/>
      <c r="G54" s="78"/>
      <c r="H54" s="78"/>
      <c r="I54" s="78"/>
    </row>
    <row r="55" spans="1:9">
      <c r="A55" s="78" t="s">
        <v>61</v>
      </c>
      <c r="B55" s="78" t="s">
        <v>70</v>
      </c>
      <c r="C55" s="78">
        <v>1</v>
      </c>
      <c r="D55" s="78"/>
      <c r="E55" s="78"/>
      <c r="F55" s="78">
        <v>1</v>
      </c>
      <c r="G55" s="78"/>
      <c r="H55" s="78">
        <v>1</v>
      </c>
      <c r="I55" s="78"/>
    </row>
    <row r="56" spans="1:9">
      <c r="A56" s="78" t="s">
        <v>61</v>
      </c>
      <c r="B56" s="78" t="s">
        <v>71</v>
      </c>
      <c r="C56" s="78">
        <v>1</v>
      </c>
      <c r="D56" s="78"/>
      <c r="E56" s="78">
        <v>1</v>
      </c>
      <c r="F56" s="78"/>
      <c r="G56" s="78"/>
      <c r="H56" s="78">
        <v>1</v>
      </c>
      <c r="I56" s="78"/>
    </row>
    <row r="57" spans="1:9">
      <c r="A57" s="78" t="s">
        <v>61</v>
      </c>
      <c r="B57" s="78" t="s">
        <v>72</v>
      </c>
      <c r="C57" s="78"/>
      <c r="D57" s="78">
        <v>1</v>
      </c>
      <c r="E57" s="78"/>
      <c r="F57" s="78"/>
      <c r="G57" s="78"/>
      <c r="H57" s="78"/>
      <c r="I57" s="78"/>
    </row>
    <row r="58" spans="1:9">
      <c r="A58" s="78" t="s">
        <v>61</v>
      </c>
      <c r="B58" s="78" t="s">
        <v>73</v>
      </c>
      <c r="C58" s="78"/>
      <c r="D58" s="78">
        <v>1</v>
      </c>
      <c r="E58" s="78"/>
      <c r="F58" s="78"/>
      <c r="G58" s="78"/>
      <c r="H58" s="78"/>
      <c r="I58" s="78"/>
    </row>
    <row r="59" spans="1:9">
      <c r="A59" s="78" t="s">
        <v>61</v>
      </c>
      <c r="B59" s="78" t="s">
        <v>74</v>
      </c>
      <c r="C59" s="78">
        <v>1</v>
      </c>
      <c r="D59" s="78"/>
      <c r="E59" s="78"/>
      <c r="F59" s="78"/>
      <c r="G59" s="78"/>
      <c r="H59" s="78"/>
      <c r="I59" s="78"/>
    </row>
    <row r="60" spans="1:9">
      <c r="A60" s="78" t="s">
        <v>61</v>
      </c>
      <c r="B60" s="78" t="s">
        <v>75</v>
      </c>
      <c r="C60" s="78"/>
      <c r="D60" s="78"/>
      <c r="E60" s="78"/>
      <c r="F60" s="78">
        <v>1</v>
      </c>
      <c r="G60" s="78"/>
      <c r="H60" s="78"/>
      <c r="I60" s="78"/>
    </row>
    <row r="61" spans="1:9">
      <c r="A61" s="78" t="s">
        <v>61</v>
      </c>
      <c r="B61" s="78" t="s">
        <v>76</v>
      </c>
      <c r="C61" s="78">
        <v>1</v>
      </c>
      <c r="D61" s="78"/>
      <c r="E61" s="78"/>
      <c r="F61" s="78"/>
      <c r="G61" s="78"/>
      <c r="H61" s="78">
        <v>1</v>
      </c>
      <c r="I61" s="78" t="s">
        <v>223</v>
      </c>
    </row>
    <row r="62" spans="1:9">
      <c r="A62" s="78" t="s">
        <v>61</v>
      </c>
      <c r="B62" s="78" t="s">
        <v>77</v>
      </c>
      <c r="C62" s="78"/>
      <c r="D62" s="78"/>
      <c r="E62" s="78"/>
      <c r="F62" s="78"/>
      <c r="G62" s="78"/>
      <c r="H62" s="78"/>
      <c r="I62" s="78" t="s">
        <v>224</v>
      </c>
    </row>
    <row r="63" spans="1:9">
      <c r="A63" s="78" t="s">
        <v>61</v>
      </c>
      <c r="B63" s="78" t="s">
        <v>225</v>
      </c>
      <c r="C63" s="78">
        <v>1</v>
      </c>
      <c r="D63" s="78"/>
      <c r="E63" s="78">
        <v>1</v>
      </c>
      <c r="F63" s="78">
        <v>1</v>
      </c>
      <c r="G63" s="78"/>
      <c r="H63" s="78"/>
      <c r="I63" s="78"/>
    </row>
    <row r="64" spans="1:9">
      <c r="A64" s="78" t="s">
        <v>61</v>
      </c>
      <c r="B64" s="78" t="s">
        <v>79</v>
      </c>
      <c r="C64" s="78"/>
      <c r="D64" s="78"/>
      <c r="E64" s="78"/>
      <c r="F64" s="78"/>
      <c r="G64" s="78"/>
      <c r="H64" s="78"/>
      <c r="I64" s="78" t="s">
        <v>226</v>
      </c>
    </row>
    <row r="65" spans="1:9">
      <c r="A65" s="78" t="s">
        <v>61</v>
      </c>
      <c r="B65" s="78" t="s">
        <v>80</v>
      </c>
      <c r="C65" s="78">
        <v>1</v>
      </c>
      <c r="D65" s="78">
        <v>1</v>
      </c>
      <c r="E65" s="78"/>
      <c r="F65" s="78"/>
      <c r="G65" s="78"/>
      <c r="H65" s="78"/>
      <c r="I65" s="78"/>
    </row>
    <row r="66" spans="1:9">
      <c r="A66" s="78" t="s">
        <v>61</v>
      </c>
      <c r="B66" s="78" t="s">
        <v>82</v>
      </c>
      <c r="C66" s="78"/>
      <c r="D66" s="78"/>
      <c r="E66" s="78"/>
      <c r="F66" s="78"/>
      <c r="G66" s="78"/>
      <c r="H66" s="78"/>
      <c r="I66" s="78" t="s">
        <v>227</v>
      </c>
    </row>
    <row r="67" spans="1:9">
      <c r="A67" s="78" t="s">
        <v>83</v>
      </c>
      <c r="B67" s="78" t="s">
        <v>84</v>
      </c>
      <c r="C67" s="78"/>
      <c r="D67" s="78"/>
      <c r="E67" s="78"/>
      <c r="F67" s="78"/>
      <c r="G67" s="78"/>
      <c r="H67" s="78"/>
      <c r="I67" s="78"/>
    </row>
    <row r="68" spans="1:9">
      <c r="A68" s="78" t="s">
        <v>83</v>
      </c>
      <c r="B68" s="78" t="s">
        <v>85</v>
      </c>
      <c r="C68" s="78">
        <v>1</v>
      </c>
      <c r="D68" s="78">
        <v>1</v>
      </c>
      <c r="E68" s="78"/>
      <c r="F68" s="78"/>
      <c r="G68" s="78"/>
      <c r="H68" s="78"/>
      <c r="I68" s="78" t="s">
        <v>228</v>
      </c>
    </row>
    <row r="69" spans="1:9">
      <c r="A69" s="78" t="s">
        <v>83</v>
      </c>
      <c r="B69" s="78" t="s">
        <v>127</v>
      </c>
      <c r="C69" s="78">
        <v>1</v>
      </c>
      <c r="D69" s="78">
        <v>1</v>
      </c>
      <c r="E69" s="78"/>
      <c r="F69" s="78"/>
      <c r="G69" s="78"/>
      <c r="H69" s="78">
        <v>1</v>
      </c>
      <c r="I69" s="78"/>
    </row>
    <row r="70" spans="1:9">
      <c r="A70" s="78" t="s">
        <v>83</v>
      </c>
      <c r="B70" s="78" t="s">
        <v>87</v>
      </c>
      <c r="C70" s="78">
        <v>1</v>
      </c>
      <c r="D70" s="78"/>
      <c r="E70" s="78"/>
      <c r="F70" s="78"/>
      <c r="G70" s="78"/>
      <c r="H70" s="78">
        <v>1</v>
      </c>
      <c r="I70" s="78" t="s">
        <v>229</v>
      </c>
    </row>
    <row r="71" spans="1:9">
      <c r="A71" s="78" t="s">
        <v>83</v>
      </c>
      <c r="B71" s="78" t="s">
        <v>88</v>
      </c>
      <c r="C71" s="78">
        <v>1</v>
      </c>
      <c r="D71" s="78">
        <v>1</v>
      </c>
      <c r="E71" s="78"/>
      <c r="F71" s="78"/>
      <c r="G71" s="78"/>
      <c r="H71" s="78">
        <v>1</v>
      </c>
      <c r="I71" s="78"/>
    </row>
    <row r="72" spans="1:9">
      <c r="A72" s="78" t="s">
        <v>83</v>
      </c>
      <c r="B72" s="78" t="s">
        <v>89</v>
      </c>
      <c r="C72" s="78">
        <v>1</v>
      </c>
      <c r="D72" s="78">
        <v>1</v>
      </c>
      <c r="E72" s="78"/>
      <c r="F72" s="78"/>
      <c r="G72" s="78"/>
      <c r="H72" s="78">
        <v>1</v>
      </c>
      <c r="I72" s="78" t="s">
        <v>230</v>
      </c>
    </row>
    <row r="73" spans="1:9">
      <c r="A73" s="78" t="s">
        <v>83</v>
      </c>
      <c r="B73" s="78" t="s">
        <v>90</v>
      </c>
      <c r="C73" s="78">
        <v>1</v>
      </c>
      <c r="D73" s="78"/>
      <c r="E73" s="78"/>
      <c r="F73" s="78"/>
      <c r="G73" s="78"/>
      <c r="H73" s="78">
        <v>1</v>
      </c>
      <c r="I73" s="78"/>
    </row>
    <row r="74" spans="1:9">
      <c r="A74" s="78" t="s">
        <v>83</v>
      </c>
      <c r="B74" s="78" t="s">
        <v>154</v>
      </c>
      <c r="C74" s="78"/>
      <c r="D74" s="78"/>
      <c r="E74" s="78"/>
      <c r="F74" s="78"/>
      <c r="G74" s="78"/>
      <c r="H74" s="78"/>
      <c r="I74" s="78"/>
    </row>
    <row r="75" spans="1:9">
      <c r="A75" s="78" t="s">
        <v>83</v>
      </c>
      <c r="B75" s="78" t="s">
        <v>92</v>
      </c>
      <c r="C75" s="78"/>
      <c r="D75" s="78">
        <v>1</v>
      </c>
      <c r="E75" s="78"/>
      <c r="F75" s="78"/>
      <c r="G75" s="78"/>
      <c r="H75" s="78"/>
      <c r="I75" s="78"/>
    </row>
    <row r="76" spans="1:9">
      <c r="A76" s="78" t="s">
        <v>83</v>
      </c>
      <c r="B76" s="78" t="s">
        <v>231</v>
      </c>
      <c r="C76" s="78">
        <v>1</v>
      </c>
      <c r="D76" s="78"/>
      <c r="E76" s="78"/>
      <c r="F76" s="78"/>
      <c r="G76" s="78"/>
      <c r="H76" s="78"/>
      <c r="I76" s="78"/>
    </row>
    <row r="77" spans="1:9">
      <c r="A77" s="78" t="s">
        <v>83</v>
      </c>
      <c r="B77" s="78" t="s">
        <v>232</v>
      </c>
      <c r="C77" s="78"/>
      <c r="D77" s="78">
        <v>1</v>
      </c>
      <c r="E77" s="78"/>
      <c r="F77" s="78"/>
      <c r="G77" s="78"/>
      <c r="H77" s="78"/>
      <c r="I77" s="78" t="s">
        <v>233</v>
      </c>
    </row>
    <row r="79" spans="1:9" s="18" customFormat="1">
      <c r="A79" s="131"/>
      <c r="B79" s="131" t="s">
        <v>188</v>
      </c>
      <c r="C79" s="131">
        <f t="shared" ref="C79:H79" si="0">SUM(C5:C78)</f>
        <v>39</v>
      </c>
      <c r="D79" s="131">
        <f t="shared" si="0"/>
        <v>28</v>
      </c>
      <c r="E79" s="131">
        <f t="shared" si="0"/>
        <v>16</v>
      </c>
      <c r="F79" s="131">
        <f t="shared" si="0"/>
        <v>15</v>
      </c>
      <c r="G79" s="131">
        <f t="shared" si="0"/>
        <v>6</v>
      </c>
      <c r="H79" s="131">
        <f t="shared" si="0"/>
        <v>33</v>
      </c>
      <c r="I79" s="131"/>
    </row>
  </sheetData>
  <sortState xmlns:xlrd2="http://schemas.microsoft.com/office/spreadsheetml/2017/richdata2" ref="A3:I77">
    <sortCondition ref="A3:A77"/>
    <sortCondition ref="B3:B77"/>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1C534-D910-410F-A66A-3C2A440BBA50}">
  <dimension ref="A1:C10"/>
  <sheetViews>
    <sheetView workbookViewId="0">
      <selection activeCell="C29" sqref="C29"/>
    </sheetView>
  </sheetViews>
  <sheetFormatPr defaultColWidth="8.7109375" defaultRowHeight="14.45"/>
  <cols>
    <col min="1" max="1" width="8.7109375" style="78"/>
    <col min="2" max="2" width="32.42578125" style="78" bestFit="1" customWidth="1"/>
    <col min="3" max="3" width="124.42578125" style="78" bestFit="1" customWidth="1"/>
    <col min="4" max="16384" width="8.7109375" style="78"/>
  </cols>
  <sheetData>
    <row r="1" spans="1:3" s="18" customFormat="1">
      <c r="A1" s="93" t="s">
        <v>168</v>
      </c>
      <c r="B1" s="93" t="s">
        <v>2</v>
      </c>
      <c r="C1" s="93" t="s">
        <v>234</v>
      </c>
    </row>
    <row r="2" spans="1:3">
      <c r="A2" s="78" t="s">
        <v>83</v>
      </c>
      <c r="B2" s="78" t="s">
        <v>89</v>
      </c>
      <c r="C2" s="78" t="s">
        <v>235</v>
      </c>
    </row>
    <row r="3" spans="1:3">
      <c r="A3" s="78" t="s">
        <v>61</v>
      </c>
      <c r="B3" s="78" t="s">
        <v>64</v>
      </c>
      <c r="C3" s="78" t="s">
        <v>236</v>
      </c>
    </row>
    <row r="4" spans="1:3">
      <c r="A4" s="78" t="s">
        <v>61</v>
      </c>
      <c r="B4" s="78" t="s">
        <v>73</v>
      </c>
      <c r="C4" s="78" t="s">
        <v>237</v>
      </c>
    </row>
    <row r="5" spans="1:3">
      <c r="A5" s="78" t="s">
        <v>15</v>
      </c>
      <c r="B5" s="78" t="s">
        <v>209</v>
      </c>
      <c r="C5" s="78" t="s">
        <v>238</v>
      </c>
    </row>
    <row r="6" spans="1:3">
      <c r="A6" s="78" t="s">
        <v>15</v>
      </c>
      <c r="B6" s="78" t="s">
        <v>158</v>
      </c>
      <c r="C6" s="78" t="s">
        <v>239</v>
      </c>
    </row>
    <row r="7" spans="1:3">
      <c r="A7" s="78" t="s">
        <v>15</v>
      </c>
      <c r="B7" s="78" t="s">
        <v>29</v>
      </c>
      <c r="C7" s="78" t="s">
        <v>240</v>
      </c>
    </row>
    <row r="8" spans="1:3">
      <c r="A8" s="78" t="s">
        <v>35</v>
      </c>
      <c r="B8" s="78" t="s">
        <v>50</v>
      </c>
      <c r="C8" s="78" t="s">
        <v>241</v>
      </c>
    </row>
    <row r="9" spans="1:3">
      <c r="A9" s="78" t="s">
        <v>35</v>
      </c>
      <c r="B9" s="78" t="s">
        <v>53</v>
      </c>
      <c r="C9" s="78" t="s">
        <v>242</v>
      </c>
    </row>
    <row r="10" spans="1:3">
      <c r="A10" s="78" t="s">
        <v>35</v>
      </c>
      <c r="B10" s="78" t="s">
        <v>243</v>
      </c>
      <c r="C10" s="78" t="s">
        <v>244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82E3C-5D18-4D3D-9A39-2910336BAD96}">
  <dimension ref="A1:F39"/>
  <sheetViews>
    <sheetView workbookViewId="0">
      <selection activeCell="C17" sqref="C17"/>
    </sheetView>
  </sheetViews>
  <sheetFormatPr defaultColWidth="8.7109375" defaultRowHeight="14.45"/>
  <cols>
    <col min="1" max="1" width="7.85546875" style="78" bestFit="1" customWidth="1"/>
    <col min="2" max="2" width="28.42578125" style="78" bestFit="1" customWidth="1"/>
    <col min="3" max="3" width="17.28515625" style="78" bestFit="1" customWidth="1"/>
    <col min="4" max="4" width="17.42578125" style="78" bestFit="1" customWidth="1"/>
    <col min="5" max="5" width="24.42578125" style="78" bestFit="1" customWidth="1"/>
    <col min="6" max="6" width="146.5703125" style="78" bestFit="1" customWidth="1"/>
    <col min="7" max="16384" width="8.7109375" style="78"/>
  </cols>
  <sheetData>
    <row r="1" spans="1:6" ht="15.6">
      <c r="C1" s="136" t="s">
        <v>245</v>
      </c>
      <c r="D1" s="136"/>
      <c r="E1" s="136"/>
      <c r="F1" s="136"/>
    </row>
    <row r="2" spans="1:6" s="18" customFormat="1">
      <c r="A2" s="93" t="s">
        <v>168</v>
      </c>
      <c r="B2" s="93" t="s">
        <v>2</v>
      </c>
      <c r="C2" s="93" t="s">
        <v>246</v>
      </c>
      <c r="D2" s="93" t="s">
        <v>247</v>
      </c>
      <c r="E2" s="93" t="s">
        <v>248</v>
      </c>
      <c r="F2" s="93" t="s">
        <v>249</v>
      </c>
    </row>
    <row r="3" spans="1:6">
      <c r="A3" s="78" t="s">
        <v>15</v>
      </c>
      <c r="B3" s="78" t="s">
        <v>19</v>
      </c>
      <c r="C3" s="78">
        <v>1</v>
      </c>
      <c r="E3" s="78">
        <v>1</v>
      </c>
    </row>
    <row r="4" spans="1:6">
      <c r="A4" s="78" t="s">
        <v>15</v>
      </c>
      <c r="B4" s="78" t="s">
        <v>20</v>
      </c>
      <c r="C4" s="78">
        <v>1</v>
      </c>
      <c r="E4" s="78">
        <v>1</v>
      </c>
      <c r="F4" s="78" t="s">
        <v>250</v>
      </c>
    </row>
    <row r="5" spans="1:6">
      <c r="A5" s="78" t="s">
        <v>15</v>
      </c>
      <c r="B5" s="78" t="s">
        <v>209</v>
      </c>
      <c r="C5" s="78">
        <v>1</v>
      </c>
      <c r="F5" s="78" t="s">
        <v>251</v>
      </c>
    </row>
    <row r="6" spans="1:6">
      <c r="A6" s="78" t="s">
        <v>15</v>
      </c>
      <c r="B6" s="78" t="s">
        <v>24</v>
      </c>
      <c r="F6" s="78" t="s">
        <v>252</v>
      </c>
    </row>
    <row r="7" spans="1:6">
      <c r="A7" s="78" t="s">
        <v>15</v>
      </c>
      <c r="B7" s="78" t="s">
        <v>25</v>
      </c>
      <c r="C7" s="78">
        <v>1</v>
      </c>
      <c r="D7" s="78">
        <v>1</v>
      </c>
    </row>
    <row r="8" spans="1:6">
      <c r="A8" s="78" t="s">
        <v>15</v>
      </c>
      <c r="B8" s="78" t="s">
        <v>27</v>
      </c>
      <c r="C8" s="78">
        <v>1</v>
      </c>
      <c r="D8" s="78">
        <v>1</v>
      </c>
    </row>
    <row r="9" spans="1:6">
      <c r="A9" s="78" t="s">
        <v>15</v>
      </c>
      <c r="B9" s="78" t="s">
        <v>29</v>
      </c>
      <c r="C9" s="78">
        <v>1</v>
      </c>
      <c r="D9" s="78">
        <v>1</v>
      </c>
    </row>
    <row r="10" spans="1:6">
      <c r="A10" s="78" t="s">
        <v>15</v>
      </c>
      <c r="B10" s="78" t="s">
        <v>30</v>
      </c>
      <c r="C10" s="78">
        <v>1</v>
      </c>
      <c r="D10" s="78">
        <v>1</v>
      </c>
      <c r="E10" s="78">
        <v>1</v>
      </c>
    </row>
    <row r="11" spans="1:6">
      <c r="A11" s="78" t="s">
        <v>15</v>
      </c>
      <c r="B11" s="78" t="s">
        <v>31</v>
      </c>
      <c r="C11" s="78">
        <v>1</v>
      </c>
      <c r="E11" s="78">
        <v>1</v>
      </c>
    </row>
    <row r="12" spans="1:6">
      <c r="A12" s="78" t="s">
        <v>15</v>
      </c>
      <c r="B12" s="78" t="s">
        <v>33</v>
      </c>
      <c r="C12" s="78">
        <v>1</v>
      </c>
    </row>
    <row r="13" spans="1:6">
      <c r="A13" s="78" t="s">
        <v>35</v>
      </c>
      <c r="B13" s="78" t="s">
        <v>213</v>
      </c>
      <c r="D13" s="78">
        <v>1</v>
      </c>
    </row>
    <row r="14" spans="1:6">
      <c r="A14" s="78" t="s">
        <v>35</v>
      </c>
      <c r="B14" s="78" t="s">
        <v>41</v>
      </c>
      <c r="C14" s="78">
        <v>1</v>
      </c>
    </row>
    <row r="15" spans="1:6">
      <c r="A15" s="78" t="s">
        <v>35</v>
      </c>
      <c r="B15" s="78" t="s">
        <v>42</v>
      </c>
      <c r="C15" s="78">
        <v>1</v>
      </c>
      <c r="D15" s="78">
        <v>1</v>
      </c>
    </row>
    <row r="16" spans="1:6">
      <c r="A16" s="78" t="s">
        <v>35</v>
      </c>
      <c r="B16" s="78" t="s">
        <v>45</v>
      </c>
      <c r="C16" s="78">
        <v>1</v>
      </c>
    </row>
    <row r="17" spans="1:6">
      <c r="A17" s="78" t="s">
        <v>35</v>
      </c>
      <c r="B17" s="78" t="s">
        <v>46</v>
      </c>
      <c r="C17" s="78">
        <v>1</v>
      </c>
    </row>
    <row r="18" spans="1:6">
      <c r="A18" s="78" t="s">
        <v>35</v>
      </c>
      <c r="B18" s="78" t="s">
        <v>48</v>
      </c>
      <c r="C18" s="78">
        <v>1</v>
      </c>
      <c r="D18" s="78">
        <v>1</v>
      </c>
      <c r="F18" s="78" t="s">
        <v>253</v>
      </c>
    </row>
    <row r="19" spans="1:6">
      <c r="A19" s="78" t="s">
        <v>35</v>
      </c>
      <c r="B19" s="78" t="s">
        <v>51</v>
      </c>
      <c r="D19" s="78">
        <v>1</v>
      </c>
    </row>
    <row r="20" spans="1:6">
      <c r="A20" s="78" t="s">
        <v>35</v>
      </c>
      <c r="B20" s="78" t="s">
        <v>52</v>
      </c>
      <c r="C20" s="78">
        <v>1</v>
      </c>
    </row>
    <row r="21" spans="1:6">
      <c r="A21" s="78" t="s">
        <v>35</v>
      </c>
      <c r="B21" s="78" t="s">
        <v>53</v>
      </c>
      <c r="F21" s="78" t="s">
        <v>254</v>
      </c>
    </row>
    <row r="22" spans="1:6">
      <c r="A22" s="78" t="s">
        <v>35</v>
      </c>
      <c r="B22" s="78" t="s">
        <v>243</v>
      </c>
      <c r="F22" s="78" t="s">
        <v>255</v>
      </c>
    </row>
    <row r="23" spans="1:6">
      <c r="A23" s="78" t="s">
        <v>35</v>
      </c>
      <c r="B23" s="78" t="s">
        <v>57</v>
      </c>
      <c r="C23" s="78">
        <v>1</v>
      </c>
      <c r="D23" s="78">
        <v>1</v>
      </c>
    </row>
    <row r="24" spans="1:6">
      <c r="A24" s="78" t="s">
        <v>35</v>
      </c>
      <c r="B24" s="78" t="s">
        <v>58</v>
      </c>
      <c r="E24" s="78">
        <v>1</v>
      </c>
    </row>
    <row r="25" spans="1:6">
      <c r="A25" s="78" t="s">
        <v>61</v>
      </c>
      <c r="B25" s="78" t="s">
        <v>63</v>
      </c>
      <c r="C25" s="78">
        <v>1</v>
      </c>
    </row>
    <row r="26" spans="1:6">
      <c r="A26" s="78" t="s">
        <v>61</v>
      </c>
      <c r="B26" s="78" t="s">
        <v>64</v>
      </c>
      <c r="F26" s="78" t="s">
        <v>256</v>
      </c>
    </row>
    <row r="27" spans="1:6">
      <c r="A27" s="78" t="s">
        <v>61</v>
      </c>
      <c r="B27" s="78" t="s">
        <v>66</v>
      </c>
      <c r="D27" s="78">
        <v>1</v>
      </c>
      <c r="E27" s="78">
        <v>1</v>
      </c>
    </row>
    <row r="28" spans="1:6">
      <c r="A28" s="78" t="s">
        <v>61</v>
      </c>
      <c r="B28" s="78" t="s">
        <v>68</v>
      </c>
      <c r="C28" s="78">
        <v>1</v>
      </c>
    </row>
    <row r="29" spans="1:6">
      <c r="A29" s="78" t="s">
        <v>61</v>
      </c>
      <c r="B29" s="78" t="s">
        <v>74</v>
      </c>
      <c r="C29" s="78">
        <v>1</v>
      </c>
      <c r="F29" s="78" t="s">
        <v>257</v>
      </c>
    </row>
    <row r="30" spans="1:6">
      <c r="A30" s="78" t="s">
        <v>61</v>
      </c>
      <c r="B30" s="78" t="s">
        <v>75</v>
      </c>
      <c r="C30" s="78">
        <v>1</v>
      </c>
      <c r="E30" s="78">
        <v>1</v>
      </c>
    </row>
    <row r="31" spans="1:6">
      <c r="A31" s="78" t="s">
        <v>61</v>
      </c>
      <c r="B31" s="78" t="s">
        <v>77</v>
      </c>
      <c r="C31" s="78">
        <v>1</v>
      </c>
    </row>
    <row r="32" spans="1:6">
      <c r="A32" s="78" t="s">
        <v>61</v>
      </c>
      <c r="B32" s="78" t="s">
        <v>80</v>
      </c>
      <c r="C32" s="78">
        <v>1</v>
      </c>
      <c r="D32" s="78">
        <v>1</v>
      </c>
    </row>
    <row r="33" spans="1:6">
      <c r="A33" s="78" t="s">
        <v>61</v>
      </c>
      <c r="B33" s="78" t="s">
        <v>82</v>
      </c>
      <c r="C33" s="78">
        <v>1</v>
      </c>
    </row>
    <row r="34" spans="1:6">
      <c r="A34" s="78" t="s">
        <v>83</v>
      </c>
      <c r="B34" s="78" t="s">
        <v>258</v>
      </c>
      <c r="F34" s="78" t="s">
        <v>259</v>
      </c>
    </row>
    <row r="35" spans="1:6">
      <c r="A35" s="78" t="s">
        <v>83</v>
      </c>
      <c r="B35" s="78" t="s">
        <v>88</v>
      </c>
      <c r="C35" s="78">
        <v>1</v>
      </c>
    </row>
    <row r="36" spans="1:6">
      <c r="A36" s="78" t="s">
        <v>83</v>
      </c>
      <c r="B36" s="78" t="s">
        <v>92</v>
      </c>
      <c r="C36" s="78">
        <v>1</v>
      </c>
    </row>
    <row r="37" spans="1:6">
      <c r="B37" s="78" t="s">
        <v>32</v>
      </c>
      <c r="E37" s="78">
        <v>1</v>
      </c>
    </row>
    <row r="39" spans="1:6">
      <c r="C39" s="78">
        <f>SUM(C3:C38)</f>
        <v>25</v>
      </c>
      <c r="D39" s="78">
        <f>SUM(D3:D38)</f>
        <v>11</v>
      </c>
      <c r="E39" s="78">
        <f>SUM(E3:E38)</f>
        <v>8</v>
      </c>
    </row>
  </sheetData>
  <mergeCells count="1">
    <mergeCell ref="C1:F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B4CBC-4BE2-4F49-938F-262D9F5D296A}">
  <dimension ref="A1:L34"/>
  <sheetViews>
    <sheetView workbookViewId="0">
      <selection activeCell="M18" sqref="M18"/>
    </sheetView>
  </sheetViews>
  <sheetFormatPr defaultColWidth="8.7109375" defaultRowHeight="14.45"/>
  <cols>
    <col min="1" max="1" width="8.7109375" style="78"/>
    <col min="2" max="2" width="26.140625" style="78" bestFit="1" customWidth="1"/>
    <col min="3" max="4" width="20.85546875" style="78" customWidth="1"/>
    <col min="5" max="16384" width="8.7109375" style="78"/>
  </cols>
  <sheetData>
    <row r="1" spans="1:12">
      <c r="A1" s="93" t="s">
        <v>168</v>
      </c>
      <c r="B1" s="93" t="s">
        <v>260</v>
      </c>
      <c r="C1" s="137" t="s">
        <v>261</v>
      </c>
      <c r="D1" s="138"/>
      <c r="E1" s="138"/>
      <c r="F1" s="138"/>
      <c r="G1" s="138"/>
      <c r="H1" s="138"/>
      <c r="I1" s="138"/>
      <c r="J1" s="138"/>
      <c r="K1" s="138"/>
      <c r="L1" s="138"/>
    </row>
    <row r="2" spans="1:12">
      <c r="A2" s="93"/>
      <c r="B2" s="93"/>
      <c r="C2" s="93" t="s">
        <v>262</v>
      </c>
      <c r="D2" s="93" t="s">
        <v>263</v>
      </c>
      <c r="E2" s="131"/>
      <c r="F2" s="131"/>
      <c r="G2" s="131"/>
      <c r="H2" s="131"/>
      <c r="I2" s="131"/>
      <c r="J2" s="131"/>
      <c r="K2" s="131"/>
      <c r="L2" s="131"/>
    </row>
    <row r="3" spans="1:12">
      <c r="A3" s="78" t="s">
        <v>15</v>
      </c>
      <c r="B3" s="78" t="s">
        <v>19</v>
      </c>
      <c r="C3" s="78" t="s">
        <v>264</v>
      </c>
      <c r="D3" s="78" t="s">
        <v>265</v>
      </c>
    </row>
    <row r="4" spans="1:12">
      <c r="A4" s="78" t="s">
        <v>15</v>
      </c>
      <c r="B4" s="78" t="s">
        <v>20</v>
      </c>
      <c r="C4" s="78" t="s">
        <v>266</v>
      </c>
      <c r="D4" s="78" t="s">
        <v>267</v>
      </c>
    </row>
    <row r="5" spans="1:12">
      <c r="A5" s="78" t="s">
        <v>15</v>
      </c>
      <c r="B5" s="78" t="s">
        <v>21</v>
      </c>
      <c r="C5" s="78" t="s">
        <v>268</v>
      </c>
      <c r="D5" s="78" t="s">
        <v>269</v>
      </c>
    </row>
    <row r="6" spans="1:12">
      <c r="A6" s="78" t="s">
        <v>15</v>
      </c>
      <c r="B6" s="78" t="s">
        <v>26</v>
      </c>
      <c r="C6" s="78" t="s">
        <v>266</v>
      </c>
      <c r="D6" s="78" t="s">
        <v>269</v>
      </c>
    </row>
    <row r="7" spans="1:12">
      <c r="A7" s="78" t="s">
        <v>15</v>
      </c>
      <c r="B7" s="78" t="s">
        <v>30</v>
      </c>
      <c r="C7" s="78" t="s">
        <v>268</v>
      </c>
      <c r="D7" s="78" t="s">
        <v>267</v>
      </c>
    </row>
    <row r="8" spans="1:12">
      <c r="A8" s="78" t="s">
        <v>15</v>
      </c>
      <c r="B8" s="78" t="s">
        <v>31</v>
      </c>
      <c r="C8" s="78" t="s">
        <v>266</v>
      </c>
      <c r="D8" s="78" t="s">
        <v>269</v>
      </c>
    </row>
    <row r="9" spans="1:12">
      <c r="A9" s="78" t="s">
        <v>15</v>
      </c>
      <c r="B9" s="78" t="s">
        <v>33</v>
      </c>
      <c r="C9" s="78" t="s">
        <v>266</v>
      </c>
      <c r="D9" s="78" t="s">
        <v>265</v>
      </c>
    </row>
    <row r="10" spans="1:12">
      <c r="A10" s="78" t="s">
        <v>15</v>
      </c>
      <c r="B10" s="78" t="s">
        <v>34</v>
      </c>
      <c r="C10" s="78" t="s">
        <v>266</v>
      </c>
      <c r="D10" s="78" t="s">
        <v>270</v>
      </c>
    </row>
    <row r="11" spans="1:12">
      <c r="A11" s="78" t="s">
        <v>35</v>
      </c>
      <c r="B11" s="78" t="s">
        <v>213</v>
      </c>
      <c r="C11" s="78" t="s">
        <v>266</v>
      </c>
      <c r="D11" s="78" t="s">
        <v>269</v>
      </c>
    </row>
    <row r="12" spans="1:12">
      <c r="A12" s="78" t="s">
        <v>35</v>
      </c>
      <c r="B12" s="78" t="s">
        <v>215</v>
      </c>
      <c r="C12" s="78" t="s">
        <v>266</v>
      </c>
      <c r="D12" s="78" t="s">
        <v>270</v>
      </c>
    </row>
    <row r="13" spans="1:12">
      <c r="A13" s="78" t="s">
        <v>35</v>
      </c>
      <c r="B13" s="78" t="s">
        <v>41</v>
      </c>
      <c r="C13" s="78" t="s">
        <v>266</v>
      </c>
      <c r="D13" s="78" t="s">
        <v>267</v>
      </c>
    </row>
    <row r="14" spans="1:12">
      <c r="A14" s="78" t="s">
        <v>35</v>
      </c>
      <c r="B14" s="78" t="s">
        <v>43</v>
      </c>
      <c r="C14" s="78" t="s">
        <v>271</v>
      </c>
      <c r="D14" s="78" t="s">
        <v>265</v>
      </c>
    </row>
    <row r="15" spans="1:12">
      <c r="A15" s="78" t="s">
        <v>35</v>
      </c>
      <c r="B15" s="78" t="s">
        <v>48</v>
      </c>
      <c r="C15" s="78" t="s">
        <v>266</v>
      </c>
      <c r="D15" s="78" t="s">
        <v>267</v>
      </c>
    </row>
    <row r="16" spans="1:12">
      <c r="A16" s="78" t="s">
        <v>35</v>
      </c>
      <c r="B16" s="78" t="s">
        <v>49</v>
      </c>
      <c r="C16" s="78" t="s">
        <v>266</v>
      </c>
      <c r="D16" s="78" t="s">
        <v>267</v>
      </c>
    </row>
    <row r="17" spans="1:4">
      <c r="A17" s="78" t="s">
        <v>35</v>
      </c>
      <c r="B17" s="78" t="s">
        <v>50</v>
      </c>
      <c r="C17" s="78" t="s">
        <v>271</v>
      </c>
      <c r="D17" s="78" t="s">
        <v>272</v>
      </c>
    </row>
    <row r="18" spans="1:4">
      <c r="A18" s="78" t="s">
        <v>35</v>
      </c>
      <c r="B18" s="78" t="s">
        <v>51</v>
      </c>
      <c r="C18" s="78" t="s">
        <v>266</v>
      </c>
      <c r="D18" s="78" t="s">
        <v>270</v>
      </c>
    </row>
    <row r="19" spans="1:4">
      <c r="A19" s="78" t="s">
        <v>35</v>
      </c>
      <c r="B19" s="78" t="s">
        <v>52</v>
      </c>
      <c r="C19" s="78" t="s">
        <v>268</v>
      </c>
      <c r="D19" s="78" t="s">
        <v>267</v>
      </c>
    </row>
    <row r="20" spans="1:4">
      <c r="A20" s="78" t="s">
        <v>35</v>
      </c>
      <c r="B20" s="78" t="s">
        <v>53</v>
      </c>
      <c r="C20" s="78" t="s">
        <v>266</v>
      </c>
      <c r="D20" s="78" t="s">
        <v>267</v>
      </c>
    </row>
    <row r="21" spans="1:4">
      <c r="A21" s="78" t="s">
        <v>35</v>
      </c>
      <c r="B21" s="78" t="s">
        <v>55</v>
      </c>
      <c r="C21" s="78" t="s">
        <v>266</v>
      </c>
      <c r="D21" s="78" t="s">
        <v>265</v>
      </c>
    </row>
    <row r="22" spans="1:4">
      <c r="A22" s="78" t="s">
        <v>35</v>
      </c>
      <c r="B22" s="78" t="s">
        <v>243</v>
      </c>
      <c r="C22" s="78" t="s">
        <v>268</v>
      </c>
      <c r="D22" s="78" t="s">
        <v>265</v>
      </c>
    </row>
    <row r="23" spans="1:4">
      <c r="A23" s="78" t="s">
        <v>35</v>
      </c>
      <c r="B23" s="78" t="s">
        <v>57</v>
      </c>
      <c r="C23" s="78" t="s">
        <v>266</v>
      </c>
      <c r="D23" s="78" t="s">
        <v>267</v>
      </c>
    </row>
    <row r="24" spans="1:4">
      <c r="A24" s="78" t="s">
        <v>61</v>
      </c>
      <c r="B24" s="78" t="s">
        <v>222</v>
      </c>
      <c r="C24" s="78" t="s">
        <v>264</v>
      </c>
      <c r="D24" s="78" t="s">
        <v>267</v>
      </c>
    </row>
    <row r="25" spans="1:4">
      <c r="A25" s="78" t="s">
        <v>61</v>
      </c>
      <c r="B25" s="78" t="s">
        <v>67</v>
      </c>
      <c r="C25" s="78" t="s">
        <v>266</v>
      </c>
      <c r="D25" s="78" t="s">
        <v>267</v>
      </c>
    </row>
    <row r="26" spans="1:4">
      <c r="A26" s="78" t="s">
        <v>61</v>
      </c>
      <c r="B26" s="78" t="s">
        <v>72</v>
      </c>
      <c r="C26" s="78" t="s">
        <v>264</v>
      </c>
      <c r="D26" s="78" t="s">
        <v>267</v>
      </c>
    </row>
    <row r="27" spans="1:4">
      <c r="A27" s="78" t="s">
        <v>61</v>
      </c>
      <c r="B27" s="78" t="s">
        <v>75</v>
      </c>
      <c r="C27" s="78" t="s">
        <v>266</v>
      </c>
      <c r="D27" s="78" t="s">
        <v>270</v>
      </c>
    </row>
    <row r="28" spans="1:4">
      <c r="A28" s="78" t="s">
        <v>61</v>
      </c>
      <c r="B28" s="78" t="s">
        <v>76</v>
      </c>
      <c r="C28" s="78" t="s">
        <v>268</v>
      </c>
      <c r="D28" s="78" t="s">
        <v>267</v>
      </c>
    </row>
    <row r="29" spans="1:4">
      <c r="A29" s="78" t="s">
        <v>61</v>
      </c>
      <c r="B29" s="78" t="s">
        <v>147</v>
      </c>
      <c r="C29" s="78" t="s">
        <v>266</v>
      </c>
      <c r="D29" s="78" t="s">
        <v>269</v>
      </c>
    </row>
    <row r="30" spans="1:4">
      <c r="A30" s="78" t="s">
        <v>61</v>
      </c>
      <c r="B30" s="78" t="s">
        <v>80</v>
      </c>
      <c r="C30" s="78" t="s">
        <v>268</v>
      </c>
      <c r="D30" s="78" t="s">
        <v>267</v>
      </c>
    </row>
    <row r="31" spans="1:4">
      <c r="A31" s="78" t="s">
        <v>83</v>
      </c>
      <c r="B31" s="78" t="s">
        <v>85</v>
      </c>
      <c r="C31" s="78" t="s">
        <v>266</v>
      </c>
      <c r="D31" s="78" t="s">
        <v>267</v>
      </c>
    </row>
    <row r="32" spans="1:4">
      <c r="A32" s="78" t="s">
        <v>83</v>
      </c>
      <c r="B32" s="78" t="s">
        <v>90</v>
      </c>
      <c r="C32" s="78" t="s">
        <v>266</v>
      </c>
      <c r="D32" s="78" t="s">
        <v>267</v>
      </c>
    </row>
    <row r="34" spans="2:4">
      <c r="B34" s="131" t="s">
        <v>273</v>
      </c>
      <c r="C34" s="131"/>
      <c r="D34" s="131"/>
    </row>
  </sheetData>
  <mergeCells count="1">
    <mergeCell ref="C1:L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53D1E265BBB8244A5147C5767919F96" ma:contentTypeVersion="12" ma:contentTypeDescription="Create a new document." ma:contentTypeScope="" ma:versionID="f1f1f31f239933f483f07a35a71d4782">
  <xsd:schema xmlns:xsd="http://www.w3.org/2001/XMLSchema" xmlns:xs="http://www.w3.org/2001/XMLSchema" xmlns:p="http://schemas.microsoft.com/office/2006/metadata/properties" xmlns:ns2="b33b370c-b9d9-4337-b745-07cfb68f69b6" xmlns:ns3="734a88a4-f82a-495b-b9ee-47d018682b17" targetNamespace="http://schemas.microsoft.com/office/2006/metadata/properties" ma:root="true" ma:fieldsID="c522be2244eb7cdcd8fb448b70de5b63" ns2:_="" ns3:_="">
    <xsd:import namespace="b33b370c-b9d9-4337-b745-07cfb68f69b6"/>
    <xsd:import namespace="734a88a4-f82a-495b-b9ee-47d018682b1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3b370c-b9d9-4337-b745-07cfb68f69b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4a88a4-f82a-495b-b9ee-47d018682b1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5234AF-BEA5-420B-B308-653BDE82A326}"/>
</file>

<file path=customXml/itemProps2.xml><?xml version="1.0" encoding="utf-8"?>
<ds:datastoreItem xmlns:ds="http://schemas.openxmlformats.org/officeDocument/2006/customXml" ds:itemID="{345F210D-16C5-4DAB-A25C-4165682491E1}"/>
</file>

<file path=customXml/itemProps3.xml><?xml version="1.0" encoding="utf-8"?>
<ds:datastoreItem xmlns:ds="http://schemas.openxmlformats.org/officeDocument/2006/customXml" ds:itemID="{628DA19F-0F06-47A5-9474-C4F7ED1479C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Frankel</dc:creator>
  <cp:keywords/>
  <dc:description/>
  <cp:lastModifiedBy/>
  <cp:revision/>
  <dcterms:created xsi:type="dcterms:W3CDTF">2019-10-17T20:53:05Z</dcterms:created>
  <dcterms:modified xsi:type="dcterms:W3CDTF">2020-12-16T13:58:16Z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0x010100E53D1E265BBB8244A5147C5767919F96</vt:lpwstr>
  </property>
</Properties>
</file>