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acementor-my.sharepoint.com/personal/afrankel_acementor_org/Documents/Documents/Program Reports/2020-2021/"/>
    </mc:Choice>
  </mc:AlternateContent>
  <xr:revisionPtr revIDLastSave="925" documentId="8_{5ABB63B0-E41C-4E80-9F99-A161487E51CA}" xr6:coauthVersionLast="47" xr6:coauthVersionMax="47" xr10:uidLastSave="{2CDD898A-0DCD-4789-B69F-9C24699A40E8}"/>
  <bookViews>
    <workbookView minimized="1" xWindow="-19875" yWindow="6405" windowWidth="17280" windowHeight="8970" activeTab="3" xr2:uid="{CDD08BF3-7828-4D4B-81E4-5A69D849FD13}"/>
  </bookViews>
  <sheets>
    <sheet name="Summary Table" sheetId="1" r:id="rId1"/>
    <sheet name="3 PY Participant Comparison" sheetId="8" r:id="rId2"/>
    <sheet name="Internships" sheetId="12" r:id="rId3"/>
    <sheet name="Alumni Contact" sheetId="13" r:id="rId4"/>
    <sheet name="Matching Scholarships" sheetId="16" r:id="rId5"/>
    <sheet name="BOD Structure" sheetId="14" r:id="rId6"/>
    <sheet name="Months of Operation" sheetId="15" r:id="rId7"/>
    <sheet name="Feedback &amp; Accomplishments" sheetId="18" r:id="rId8"/>
  </sheets>
  <definedNames>
    <definedName name="_xlnm._FilterDatabase" localSheetId="3" hidden="1">'Alumni Contact'!$A$1:$I$79</definedName>
    <definedName name="_xlnm._FilterDatabase" localSheetId="5" hidden="1">'BOD Structure'!$A$1:$G$78</definedName>
    <definedName name="_xlnm._FilterDatabase" localSheetId="7" hidden="1">'Feedback &amp; Accomplishments'!$A$1:$D$78</definedName>
    <definedName name="_xlnm._FilterDatabase" localSheetId="4" hidden="1">'Matching Scholarships'!$A$1:$C$12</definedName>
    <definedName name="_xlnm._FilterDatabase" localSheetId="6" hidden="1">'Months of Operation'!$A$1:$D$78</definedName>
    <definedName name="_xlnm._FilterDatabase" localSheetId="0" hidden="1">'Summary Table'!$A$1:$O$78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1" i="13" l="1"/>
  <c r="D81" i="13"/>
  <c r="E81" i="13"/>
  <c r="F81" i="13"/>
  <c r="G81" i="13"/>
  <c r="H81" i="13"/>
  <c r="C80" i="14"/>
  <c r="D80" i="14"/>
  <c r="E80" i="14"/>
  <c r="F80" i="14"/>
  <c r="K81" i="8"/>
  <c r="H81" i="8"/>
  <c r="E81" i="8"/>
  <c r="I8" i="12"/>
  <c r="I9" i="12"/>
  <c r="I17" i="12"/>
  <c r="I18" i="12"/>
  <c r="I19" i="12"/>
  <c r="I10" i="12"/>
  <c r="I20" i="12"/>
  <c r="I21" i="12"/>
  <c r="I26" i="12"/>
  <c r="I22" i="12"/>
  <c r="I27" i="12"/>
  <c r="I28" i="12"/>
  <c r="I29" i="12"/>
  <c r="I23" i="12"/>
  <c r="I24" i="12"/>
  <c r="I30" i="12"/>
  <c r="I31" i="12"/>
  <c r="I11" i="12"/>
  <c r="I2" i="12"/>
  <c r="I32" i="12"/>
  <c r="I12" i="12"/>
  <c r="I3" i="12"/>
  <c r="I33" i="12"/>
  <c r="I34" i="12"/>
  <c r="I35" i="12"/>
  <c r="I4" i="12"/>
  <c r="I25" i="12"/>
  <c r="I36" i="12"/>
  <c r="I13" i="12"/>
  <c r="I5" i="12"/>
  <c r="I6" i="12"/>
  <c r="I14" i="12"/>
  <c r="I15" i="12"/>
  <c r="I37" i="12"/>
  <c r="I7" i="12"/>
  <c r="I39" i="12"/>
  <c r="I16" i="12"/>
  <c r="F28" i="12"/>
  <c r="F29" i="12"/>
  <c r="F23" i="12"/>
  <c r="F24" i="12"/>
  <c r="F30" i="12"/>
  <c r="F31" i="12"/>
  <c r="F11" i="12"/>
  <c r="F2" i="12"/>
  <c r="F32" i="12"/>
  <c r="F12" i="12"/>
  <c r="F3" i="12"/>
  <c r="F33" i="12"/>
  <c r="F34" i="12"/>
  <c r="F35" i="12"/>
  <c r="F4" i="12"/>
  <c r="F25" i="12"/>
  <c r="F36" i="12"/>
  <c r="F13" i="12"/>
  <c r="F5" i="12"/>
  <c r="F6" i="12"/>
  <c r="F14" i="12"/>
  <c r="F15" i="12"/>
  <c r="F37" i="12"/>
  <c r="F7" i="12"/>
  <c r="F8" i="12"/>
  <c r="F9" i="12"/>
  <c r="F17" i="12"/>
  <c r="F18" i="12"/>
  <c r="F19" i="12"/>
  <c r="F10" i="12"/>
  <c r="F20" i="12"/>
  <c r="F21" i="12"/>
  <c r="F26" i="12"/>
  <c r="F22" i="12"/>
  <c r="F27" i="12"/>
  <c r="F16" i="12"/>
  <c r="G39" i="12"/>
  <c r="H39" i="12"/>
  <c r="D39" i="12"/>
  <c r="E39" i="12"/>
  <c r="G81" i="1"/>
  <c r="F81" i="1"/>
  <c r="N81" i="1"/>
  <c r="M81" i="1"/>
  <c r="L81" i="1"/>
  <c r="J81" i="1"/>
  <c r="I81" i="1"/>
  <c r="H81" i="1"/>
  <c r="K81" i="1"/>
  <c r="D81" i="1"/>
  <c r="J81" i="8"/>
  <c r="C81" i="8"/>
  <c r="D81" i="8"/>
  <c r="F73" i="8"/>
  <c r="F72" i="8"/>
  <c r="F68" i="8"/>
  <c r="F67" i="8"/>
  <c r="F64" i="8"/>
  <c r="F62" i="8"/>
  <c r="F60" i="8"/>
  <c r="F57" i="8"/>
  <c r="F46" i="8"/>
  <c r="F45" i="8"/>
  <c r="F43" i="8"/>
  <c r="F40" i="8"/>
  <c r="F39" i="8"/>
  <c r="F38" i="8"/>
  <c r="F20" i="8"/>
  <c r="F18" i="8"/>
  <c r="F77" i="8"/>
  <c r="F76" i="8"/>
  <c r="F75" i="8"/>
  <c r="F74" i="8"/>
  <c r="F13" i="8"/>
  <c r="F11" i="8"/>
  <c r="F8" i="8"/>
  <c r="F7" i="8"/>
  <c r="F6" i="8"/>
  <c r="F2" i="8"/>
  <c r="I81" i="8"/>
  <c r="G81" i="8"/>
  <c r="F81" i="8" l="1"/>
  <c r="F39" i="12"/>
</calcChain>
</file>

<file path=xl/sharedStrings.xml><?xml version="1.0" encoding="utf-8"?>
<sst xmlns="http://schemas.openxmlformats.org/spreadsheetml/2006/main" count="1436" uniqueCount="323">
  <si>
    <t>Reg.</t>
  </si>
  <si>
    <t>Affiliate</t>
  </si>
  <si>
    <t>Completed Students</t>
  </si>
  <si>
    <t>Students Reached</t>
  </si>
  <si>
    <t>Completed Mentors &amp; Team Leads</t>
  </si>
  <si>
    <t>Schools</t>
  </si>
  <si>
    <t>Teams</t>
  </si>
  <si>
    <t>BOD</t>
  </si>
  <si>
    <t>Scholarship Recipients</t>
  </si>
  <si>
    <t>Scholarship Applicants</t>
  </si>
  <si>
    <t>C</t>
  </si>
  <si>
    <t>IA Central (Des Moines)</t>
  </si>
  <si>
    <t>IA Eastern</t>
  </si>
  <si>
    <t>IA Northwest</t>
  </si>
  <si>
    <t>IL Chicago</t>
  </si>
  <si>
    <t>IN Indianapolis</t>
  </si>
  <si>
    <t>LA New Orleans</t>
  </si>
  <si>
    <t>MN Southern (Mankato)</t>
  </si>
  <si>
    <t>MN Twin Cities</t>
  </si>
  <si>
    <t>MO Kansas City</t>
  </si>
  <si>
    <t>MO Springfield (Ozarks)</t>
  </si>
  <si>
    <t>MO St. Louis</t>
  </si>
  <si>
    <t>NE Omaha</t>
  </si>
  <si>
    <t>TX Austin</t>
  </si>
  <si>
    <t>TX Dallas/Fort Worth</t>
  </si>
  <si>
    <t>TX Houston</t>
  </si>
  <si>
    <t>TX San Antonio</t>
  </si>
  <si>
    <t>WI Milwaukee</t>
  </si>
  <si>
    <t>E</t>
  </si>
  <si>
    <t xml:space="preserve">DC </t>
  </si>
  <si>
    <t>MA Boston</t>
  </si>
  <si>
    <t>MD Annapolis</t>
  </si>
  <si>
    <t>MD Baltimore</t>
  </si>
  <si>
    <t>MD Eastern Shore</t>
  </si>
  <si>
    <t>MD Frederick</t>
  </si>
  <si>
    <t>ME (Portland)</t>
  </si>
  <si>
    <t>NH New Hampshire</t>
  </si>
  <si>
    <t>NJ New Jersey</t>
  </si>
  <si>
    <t>NY Buffalo (WNY)</t>
  </si>
  <si>
    <t>NY Greater New York City</t>
  </si>
  <si>
    <t>NY Hudson Valley</t>
  </si>
  <si>
    <t>NY Rochester</t>
  </si>
  <si>
    <t>NY Upstate  (Albany)</t>
  </si>
  <si>
    <t>OH Cincinnati</t>
  </si>
  <si>
    <t>OH Cleveland</t>
  </si>
  <si>
    <t>OH Columbus</t>
  </si>
  <si>
    <t>OH Greater Akron</t>
  </si>
  <si>
    <t xml:space="preserve">PA Central </t>
  </si>
  <si>
    <t>PA Western (Pittsburgh)</t>
  </si>
  <si>
    <t>PA Lehigh Valley</t>
  </si>
  <si>
    <t>RI Providence/Northern RI</t>
  </si>
  <si>
    <t>S</t>
  </si>
  <si>
    <t>AL Birmingham</t>
  </si>
  <si>
    <t>FL Broward County</t>
  </si>
  <si>
    <t>FL Central (Orlando)</t>
  </si>
  <si>
    <t>FL Northeast (Jacksonville)</t>
  </si>
  <si>
    <t>FL Palm Beach/Martin County</t>
  </si>
  <si>
    <t>FL Polk County</t>
  </si>
  <si>
    <t>FL Sarasota</t>
  </si>
  <si>
    <t>FL Tampa</t>
  </si>
  <si>
    <t>GA Atlanta</t>
  </si>
  <si>
    <t>KY Lexington</t>
  </si>
  <si>
    <t>KY Louisville</t>
  </si>
  <si>
    <t>NC Charlotte</t>
  </si>
  <si>
    <t>NC Raleigh/Durham</t>
  </si>
  <si>
    <t>SC Charleston</t>
  </si>
  <si>
    <t>SC Columbia</t>
  </si>
  <si>
    <t xml:space="preserve">TN Chattanooga </t>
  </si>
  <si>
    <t>TN Nashville</t>
  </si>
  <si>
    <t>W</t>
  </si>
  <si>
    <t>AZ Phoenix</t>
  </si>
  <si>
    <t>CA Inland Empire</t>
  </si>
  <si>
    <t>CA Los Angeles</t>
  </si>
  <si>
    <t xml:space="preserve">CA S.F. Bay Area </t>
  </si>
  <si>
    <t>CA San Diego</t>
  </si>
  <si>
    <t>CO Denver</t>
  </si>
  <si>
    <t>HI Honolulu</t>
  </si>
  <si>
    <t xml:space="preserve">NV Southern Nevada </t>
  </si>
  <si>
    <t>OR Portland</t>
  </si>
  <si>
    <t>WA Seattle</t>
  </si>
  <si>
    <t>Past Program Years</t>
  </si>
  <si>
    <t>17/18</t>
  </si>
  <si>
    <t>16/17</t>
  </si>
  <si>
    <t>15/16</t>
  </si>
  <si>
    <t>14/15</t>
  </si>
  <si>
    <t>Scholarship History</t>
  </si>
  <si>
    <t>18/19</t>
  </si>
  <si>
    <t>MI Southeast (Detroit)</t>
  </si>
  <si>
    <t>UT Salt Lake City</t>
  </si>
  <si>
    <t>DE Delaware</t>
  </si>
  <si>
    <t xml:space="preserve">CT Conneticut </t>
  </si>
  <si>
    <t>NV Southern Nevada (Las Vegas)</t>
  </si>
  <si>
    <t>PA Lehigh Valley</t>
  </si>
  <si>
    <t>PA Greater Philadelphia</t>
  </si>
  <si>
    <t>FL Greater Miami</t>
  </si>
  <si>
    <t xml:space="preserve"> </t>
  </si>
  <si>
    <t>Est.</t>
  </si>
  <si>
    <t>Staff FTE</t>
  </si>
  <si>
    <t>19/20</t>
  </si>
  <si>
    <t>TN Knoxville</t>
  </si>
  <si>
    <t>VA Richmond</t>
  </si>
  <si>
    <t>MI Western (Grand Rapids)</t>
  </si>
  <si>
    <t>Completed Students 18/19</t>
  </si>
  <si>
    <t>Students Reached 18/19</t>
  </si>
  <si>
    <t>Students Reached 19/20</t>
  </si>
  <si>
    <t xml:space="preserve"> Total Scholarship $</t>
  </si>
  <si>
    <t>Completed Students 19/20</t>
  </si>
  <si>
    <t>Completed Mentors &amp; TLs 18-19</t>
  </si>
  <si>
    <t>Completed Mentors &amp; TLs 19-20</t>
  </si>
  <si>
    <t>Net</t>
  </si>
  <si>
    <t>Includes $400K CMiC Scholarships</t>
  </si>
  <si>
    <t>Database</t>
  </si>
  <si>
    <t>Program Report</t>
  </si>
  <si>
    <t>CA Los Angeles/Orange County</t>
  </si>
  <si>
    <t>DC (Greater Washington Metro Area)</t>
  </si>
  <si>
    <t>MI Western Michigan (Grand Rapids)</t>
  </si>
  <si>
    <t>Region</t>
  </si>
  <si>
    <t>Yes</t>
  </si>
  <si>
    <t>No</t>
  </si>
  <si>
    <t>TOTAL</t>
  </si>
  <si>
    <t>We rely on individual mentors to maintain contact with individual alumni.</t>
  </si>
  <si>
    <t>Our primary means of staying in touch with some alumni is through the scholarship program.</t>
  </si>
  <si>
    <t>We reach out to our alumni with internship and/or job opportunities.</t>
  </si>
  <si>
    <t>We use the alumni tracking feature in the ACE database</t>
  </si>
  <si>
    <t>We have a newsletter and/or website for our alumni.</t>
  </si>
  <si>
    <t>We invite alumni to return as guest mentors or to speak at different events.</t>
  </si>
  <si>
    <t>What other ways does your affiliate stay in touch with alumni? (Please explain)</t>
  </si>
  <si>
    <t>CT Conneticut</t>
  </si>
  <si>
    <t>Delaware</t>
  </si>
  <si>
    <t>FL Dade County (Miami)</t>
  </si>
  <si>
    <t>MA Boston/Cambridge</t>
  </si>
  <si>
    <t>MI Southeast Michigan (Detroit)</t>
  </si>
  <si>
    <t>NY Buffalo (Western NY)</t>
  </si>
  <si>
    <t>TN Chattanooga and SE Tennessee</t>
  </si>
  <si>
    <t>UT - Utah (Salt Lake City)</t>
  </si>
  <si>
    <t>WA Seattle, Eastside &amp; Tacoma</t>
  </si>
  <si>
    <t>Executive Board</t>
  </si>
  <si>
    <t>Advisory Council</t>
  </si>
  <si>
    <t>Other (please specify)</t>
  </si>
  <si>
    <t xml:space="preserve">From (month) - </t>
  </si>
  <si>
    <t xml:space="preserve">To (month) - </t>
  </si>
  <si>
    <t>September</t>
  </si>
  <si>
    <t>April</t>
  </si>
  <si>
    <t>October</t>
  </si>
  <si>
    <t>May</t>
  </si>
  <si>
    <t>January</t>
  </si>
  <si>
    <t>February</t>
  </si>
  <si>
    <t>March</t>
  </si>
  <si>
    <t>CT (Hartford, New Haven, New Britain,Bridgeport)</t>
  </si>
  <si>
    <t>November</t>
  </si>
  <si>
    <t>PA Central (Cumberland, Dauphin, Lancaster, York counties)</t>
  </si>
  <si>
    <t>Lawrence Technological University</t>
  </si>
  <si>
    <t>Rochester Institute of Technology</t>
  </si>
  <si>
    <t>CA S.F. Bay Area (incl. Oakland, San Jose, Contra Costa)</t>
  </si>
  <si>
    <t>What can ACE National do to assist your affiliate in the coming year?</t>
  </si>
  <si>
    <t>Does your affiliate have any notable developments or achievements to highlight for the past year?</t>
  </si>
  <si>
    <t>TOTAL for PY 2020-2021</t>
  </si>
  <si>
    <t>Net from 19-20</t>
  </si>
  <si>
    <t>CA Capital (Sacramento) (NEW)</t>
  </si>
  <si>
    <t>GA Savannah (NEW)</t>
  </si>
  <si>
    <t>ON Toronto (Canada) (NEW)</t>
  </si>
  <si>
    <t>20/21</t>
  </si>
  <si>
    <t>NE</t>
  </si>
  <si>
    <t>SE</t>
  </si>
  <si>
    <t>HS 19-20</t>
  </si>
  <si>
    <t>Alumni 19-20</t>
  </si>
  <si>
    <t>HS 20-21</t>
  </si>
  <si>
    <t>Alumni 20-21</t>
  </si>
  <si>
    <t>Summer 2022 SWEP Interest?</t>
  </si>
  <si>
    <t>ALL</t>
  </si>
  <si>
    <t>?*</t>
  </si>
  <si>
    <t>*What is the Summer Work Experience Program?</t>
  </si>
  <si>
    <t>Completed Students 20/21</t>
  </si>
  <si>
    <t>Students Reached 20/21</t>
  </si>
  <si>
    <t>Completed Mentors &amp; TLs 20-21</t>
  </si>
  <si>
    <t>N/A - not running program</t>
  </si>
  <si>
    <t>December</t>
  </si>
  <si>
    <t>August</t>
  </si>
  <si>
    <t>NY Upstate  (Albany)</t>
  </si>
  <si>
    <t>ON Toronto (Canada)</t>
  </si>
  <si>
    <t>GA Savannah</t>
  </si>
  <si>
    <t>CA Capital (Sacramento)</t>
  </si>
  <si>
    <t>LTU and Detroit Mercy University</t>
  </si>
  <si>
    <t>Metropolitan Community College and University of NE</t>
  </si>
  <si>
    <t>University of Hartford, $5k scholarships (renewable) to 3 ACE students.</t>
  </si>
  <si>
    <t xml:space="preserve">University of Akron, Cleveland State University, Cuyahoga Community College, Kent State University, AGC and Construction Employers Association </t>
  </si>
  <si>
    <t>Osceola Education Foundation, University of Florida, FAMU</t>
  </si>
  <si>
    <t xml:space="preserve">University of Louisville JB Speed School of Engineering </t>
  </si>
  <si>
    <t>California Baptist University</t>
  </si>
  <si>
    <t>NewSchool of Architecture and Design</t>
  </si>
  <si>
    <t>University of Washington</t>
  </si>
  <si>
    <t>Institutions that match ACE scholarships</t>
  </si>
  <si>
    <t>Establishing an Advisory Council</t>
  </si>
  <si>
    <t>Leadership makes up an Executive Committee which does make decision, but we do not consider it a tiered structure.</t>
  </si>
  <si>
    <t>No BOD Tiers</t>
  </si>
  <si>
    <t>Associate/Jr. BOD</t>
  </si>
  <si>
    <t xml:space="preserve"> - Continue to be there for questions and provide resources.</t>
  </si>
  <si>
    <t xml:space="preserve"> - The amount of scholarship dollars that we were able to give away this last year was really remarkable.</t>
  </si>
  <si>
    <t xml:space="preserve">unknown. We have struggled for the past few years in generating interest from local High Schools despite in person visits with student body, presentations, meetings with administrators, meetings with trade instructors, radio presence, social media presence, newspaper presence. So our affiliate will be taking a break in 2021-2022 academic year to re-assess whether local students can be foudn that woudl be interested enough to actively participate in the program. </t>
  </si>
  <si>
    <t>unfortunately no.</t>
  </si>
  <si>
    <t xml:space="preserve">not yet sure, honestly. I am more anxious about this year than last year. At least last year, we knew we had to transform quickly and needed to go all virtual. This year is a strange in-between. Our mentors were burned out from virtual and I promised them we wouldn't do that again. Overall, it was not a good experience for them. Our host firms currently have capacity limits or don't allow visitors, which will make our school year program a challenge. I felt good about last year but this year will be tough. </t>
  </si>
  <si>
    <t xml:space="preserve">I am very proud of what we accomplished last year. We literally hit all the benchmarks that we would during a normal year: same number of students, same number of mentors, money raised, Design Build workshops both summers, this year we had 25 internships. I hustled and really got a lot done. Everyone felt great about what we were able to accomplish. However, I burned myself and the mentors out. </t>
  </si>
  <si>
    <t>We would love assistance setting up email addresses for our Board members who chair committees. This would assist us grately with keeping up with Alumni by having common email addresses (ex: @aceindy.com)</t>
  </si>
  <si>
    <t>Over 60% of our scholarship recipients were diverse both race and gender.  There are 3 schools looking to add ACE as part of their curriculum.  We have West Lafayette interested in joining our affiliate in hopes to start their own affiliate.</t>
  </si>
  <si>
    <t>Continued support to help boost student and mentor recruitment.  Stephanie Davi McNeely has helped us establish a social media presence (LinkedIn) and connected us with Sci High - thank you!  Student retention was an issue this past year with virtual ACE sessions. Our school champions, and majority of mentors and students prefer to meet in-person this coming year so providing flexibility is critical.</t>
  </si>
  <si>
    <t xml:space="preserve">We appreciate the active participation of our Regional Director, Khalil Berryhill and will continue to draw on her to support activities such as outreach to schools, strategic planning and our annual banquet  </t>
  </si>
  <si>
    <t>completed 2021 strategic planning with active BoD participation.  successfully completed program pivoting to a virtual program involving over 40 students</t>
  </si>
  <si>
    <t>Continue offering curriculum and resources, especially in the event there are virtual sessions.</t>
  </si>
  <si>
    <t xml:space="preserve">Our student numbers were down, but mentor numbers were maintained (if not slightly increased).  The perseverance of students and mentors through COVID was awesome!  We are formalizing an internship program local to the Twin Cities that we are very excited to roll out. </t>
  </si>
  <si>
    <t>Help our board expand and transition</t>
  </si>
  <si>
    <t xml:space="preserve">We ran a successful virtual program and are excited to see how we can hybrid the virtual and in person to serve more students in Kansas City. </t>
  </si>
  <si>
    <t xml:space="preserve">Looking to continue the summer expereince would be awesome.  Our business/indusrtry partners felt the experience was awesome.  </t>
  </si>
  <si>
    <t xml:space="preserve">This was our first year to break through on the CIRT competition, as second runner up in our division.  We also had a CMiC scholarship awardee.      For  the 2021 program we received grant funding from 5 foundations for programming.  We have in line for 2022 three grants for programming, two for scholarships, and are working to secure 3 other foundations for scholarship dollars.  </t>
  </si>
  <si>
    <t>Fundraising, Additional College Scholarships for ACE students only (like WIT and UHart)</t>
  </si>
  <si>
    <t>We had a very successful virtual program this year with 50+ students participating statewide and had final presentations. Still gauging Covid and whether we will be virtual or in-person for upcoming year.</t>
  </si>
  <si>
    <t>Providing graphic templates that we can use for fundraising efforts.</t>
  </si>
  <si>
    <t>We did not hold a program so we unfortunately do not have items to share. We are excited to restart the program for 2021 / 2022 year!</t>
  </si>
  <si>
    <t>It would be helpful if you could collect COVID vaccination status as part of registration.</t>
  </si>
  <si>
    <t>We are in the middle of a fundraising campaign to raise $200K for scholarships for the class of 2022.</t>
  </si>
  <si>
    <t>Continue to offer the summer incentive program, send resources for summer internships, and continuing to build the tools page for affiliates use.</t>
  </si>
  <si>
    <t>We feel we ran a successful first semester program because or virtual meet time coincided with the schools club time.  2nd semester we offered the program at a different time due to school schedule change and we lost students.  For 21-22 we plan to offer both a virtual and live component to help give more students the opportunity to participate.</t>
  </si>
  <si>
    <t>Continued Affiliate trainings on various topics (fundraising, project ideas, workplace opportunities, etc.), additional internship documents and guidance (sample weekly plans, projects to issue students, etc.), and opportunities to network/brainstorm with other affiliates virtually!</t>
  </si>
  <si>
    <t>We are very proud of the program that we were able to put on with the trying times of virtual programming. To increase our student participation, and bring our fundraising back up to a point where we could issue scholarships is something the Board is extremely proud of!</t>
  </si>
  <si>
    <t>Assist with funding for additional scholarships and local field trips.</t>
  </si>
  <si>
    <t>We survived the Pandemic by providing a successful virtual mentor program and an equally successful zoom student presentation and scholarship awards ceremony!</t>
  </si>
  <si>
    <t xml:space="preserve">ACE National could assist ACE of Maine in making connections to national companies with ties to ACE National who are doing business in Maine, in regards to both mentor recruitment and donations.  </t>
  </si>
  <si>
    <t>For the 20/21 school year, ACE Mentoring of Maine had an increase of 300% in scholarships awarded to students over the previous year.</t>
  </si>
  <si>
    <t>Continue supporting our efforts</t>
  </si>
  <si>
    <t>It was very tough not being able to offer Programs last year</t>
  </si>
  <si>
    <t>Improved communication around high school and college internships. And, more regional meetings, even if virtual.</t>
  </si>
  <si>
    <t xml:space="preserve">We had an extremely successful year even though we were fully virtual  - creation of virtual resource library that was shared with over 2,000 NYC students in addtion to ACE GNY participants, did a lot of trainings for mentors on online mentoring and collaboration, and held monthly programmatic webinars for students and alumni.  </t>
  </si>
  <si>
    <t xml:space="preserve">Share any and all funding sources/contacts. Perhaps consider creating a nation-wide umbrella fundraiser to help all the affiliates. </t>
  </si>
  <si>
    <t xml:space="preserve">We took the year to restructure and regroup so that we can start the 2021/22 season fresh, strong and energized!   </t>
  </si>
  <si>
    <t>Provide continued guidance on COVID related protocols that must be followed.  Make us aware of potential funding opportunities to support our program.  Keep us notified regarding scholarship opportunities for our students.  Highlight exemplary components of our chapter to national ACE audience.</t>
  </si>
  <si>
    <t>This will be the first year in our history that we are offering two (2) programs.  One will be our traditional Playhouse curriculum and the other will be a new offering focusing on urban development and community parks.  We hope to double the size of our overall program including students, budget and mentors.</t>
  </si>
  <si>
    <t xml:space="preserve">Continue virtual topical sessions on various administrative and educational areas.    Develop additional curriculum assistance/measurements. </t>
  </si>
  <si>
    <t>- Raised $45,000 via annual sponsorships and $50,000 in grants.    - Launched a website (www.acecleveland.org)    - ACE Summer Experience Program with deeper educational program, shadowing and career development (including 24 hour of Dale Carnegie course).</t>
  </si>
  <si>
    <t>Nothing at this time. We're still discussing our program with two schools in the area.</t>
  </si>
  <si>
    <t>Nothing notable. Our program was greatly curtailed by COVID19 last year.</t>
  </si>
  <si>
    <t>We look forward to a future all affiliates meeting.</t>
  </si>
  <si>
    <t xml:space="preserve">We recently hired an affiliate administrator.      We provided scholarships to two alumni students.    One student was awarded a CMIC scholarship. </t>
  </si>
  <si>
    <t>Thanks to Katie B's help we are having a successful "ACE Experience Program" for 10 students this summer.    We managed to have 5 successul teams this past year, all remote. We sent out ACE-KITS to almost 50 students, via USPS with equipment and supplies for home activities during ZOOM sessions.</t>
  </si>
  <si>
    <t>Fundraising</t>
  </si>
  <si>
    <t>None</t>
  </si>
  <si>
    <t>Our mentors are most passionate about the actual mentoring and working with students.  We struggle with committing time to the administrative responsibilities of managing the affiliate.  Based on some of the annual questions in this survey and based on regional emails, it sounds like other affiliates are in a similar situation.    It appears that certain affiliates are hiring a person to handle the administration part.  Does it make sense for ACE National to hire regional administrators that will be assigned to 3 or 4 (or more) affiliates to handle the administrative requirements of running the affiliate?  This way it will also maintain consistency with how each affiliate is managed.</t>
  </si>
  <si>
    <t>I'll have to think about this one.</t>
  </si>
  <si>
    <t xml:space="preserve">How other affiliates and national leadership is handling COVID-19.  Reminders on nationals scholarship and opportunities.  </t>
  </si>
  <si>
    <t xml:space="preserve">We gave out $20K in scholarships and continue to raise funds through our annual charity golf tournament!    </t>
  </si>
  <si>
    <t>we need more volunteers.</t>
  </si>
  <si>
    <t>Increasing the technology available to host online sessions. Last year we used Slack, and had some issues with people getting inappropriate messages after creating accounts. A formal partnership with an online meeting platform would be really helpful.</t>
  </si>
  <si>
    <t xml:space="preserve">We had a great turnout for our virtual sessions, and managed to continue our program during COVID, and raise enough scholarship money to give out over $15,000 in scholarships!  </t>
  </si>
  <si>
    <t>Developed an excellent weekly presentation format, 1 live for all students and recorded for on demand viewing. The series follows 1 building through design, engineering, sustainability, commissioning, and construction - with a different discipline presenting the same project over each of the 14 weeks. Necessity because of COVID, but we think we will continue this format next year. It frees up weekly mentor teams to focus on group projects, hands-on activities, field trips, etc.</t>
  </si>
  <si>
    <t>ACE National + our Regional Director, Tzu Chen, has helped our affiliate tremendously in starting up our 1st year of the program! The ACE @ Home videos and other affiliate resources were very helpful and gave our team a little bit of a feel for how the program works, despite the virtual shift. I think it can only go up from here as students are back in school and we're able to spread more awareness as social / professional events are back in person as well!</t>
  </si>
  <si>
    <t>We completed our 1st year of the ACE Mentor Program virtually with two very engaged students &amp; we're so excited to further develop our program as we move forward past the pandemic!</t>
  </si>
  <si>
    <t>Even with the virtual nature of the school year we were able to have a full program complete with final presentations.</t>
  </si>
  <si>
    <t>Help us with internships for HS students.</t>
  </si>
  <si>
    <t>We have been included in MSD’s Community Benefits Program that has large contractors partner with local non- profits in there large projects contract awards.</t>
  </si>
  <si>
    <t xml:space="preserve">Provide more information on trade programs that other affiliates have started and lessons learned from implementing such a program.  </t>
  </si>
  <si>
    <t xml:space="preserve">I think  the best thing that we did was conducted the program virtually and we had architectural, engineering and construction firms provide a prerecorded lesson each week which was professionally done.    </t>
  </si>
  <si>
    <t>It would be nice to be selected for another CMiC scholarship</t>
  </si>
  <si>
    <t>One of our students won the top tier $25,000 scholarship</t>
  </si>
  <si>
    <t xml:space="preserve">We will need help in working toward internships next summer. It is also great to be able to continue to send out national scholarship opportunities to our alumni. </t>
  </si>
  <si>
    <t xml:space="preserve">We were thrilled with how we all came together to form a virtual ACE Program. Everything went better than we could have imagined, our mentors went above and beyond and the students rose to the occasion. Not ideal but still a big deal. </t>
  </si>
  <si>
    <t>ACE has done a great job.</t>
  </si>
  <si>
    <t>Yes. We added two new schools and one is predominantly comprised of underrepresented minority students.</t>
  </si>
  <si>
    <t xml:space="preserve">Tzu has been very supportive all the way the COVID debacle.  We're encouraged that we'll be able to restart our program this fall.  We've had a very promising meeting with CCPS last week and we have our Menor orientation kickoff for the program next week. </t>
  </si>
  <si>
    <t xml:space="preserve">Not really as our schools would not let the program continue woith COVID.  Our only bright spot was fund raising and our cash on hand is at an all time high. </t>
  </si>
  <si>
    <t>Created and provided an online program with much success.</t>
  </si>
  <si>
    <t>An online scholarship form that can be filled out online and verified for completeness online, including verification of subsequent online submission of class schedules</t>
  </si>
  <si>
    <t>We have been pleased to continue to award scholarships, hold annual graduation and project presentations ceremony, as well as Mentor Recruitment and Training Workshops.</t>
  </si>
  <si>
    <t>Keep being creative with student and mentor resources.  National is doing a great job - keep it up!  Thanks!</t>
  </si>
  <si>
    <t>Nothing other than the outstanding way our newly formed virtual program committee and teams pivoted quickly to create another great experience for our ACE students. We were also the beneficiary, once again, of an incredibly generous donation from the Miller Foundation.</t>
  </si>
  <si>
    <t xml:space="preserve">Helping us continue strategizing how to fundraise this year, particularly given the potential restrictions on in-person events.  Continue outreach and making connections with national sponsors/mentor firms with a local presence.  Continue the virtual series of Educational/Informational events with multiple affiliates to share best practices. </t>
  </si>
  <si>
    <t>One of our students was a CMiC scholarship recipient.  Awarded $45,000 in local scholarships. We have made additional strides with a Compliance Task Force, Team Compliance Coordinators, and a Mentor Tools/Curriculum Development Task Force. We held an affiliate wide "virtual" final presentation event.</t>
  </si>
  <si>
    <t>We have 2 goals this year (just had our Q3 Board meeting on Monday):  1. Make a full-blown Trades Day happen this spring through partnering with all the trades organizations and GC's in town.  2. Get a robust Alumni engagement program up and running    These 2 items have been on the forefront of our goals for some time now, and Covid really hampered with implementing this. Hopefully this year, with renewed energy we can make these happen!</t>
  </si>
  <si>
    <t>Created an 11 Session full on-line program from scratch. (ACE-LIVE!)  A lot of hard work and effort went into pivoting and figuring gout how we would make it all happen. Overwhelming support and excitement for what our team did!</t>
  </si>
  <si>
    <t>Please be timely about new programs/internships  Share a master calendar with affiliates  Motivate National players to donate to local levels  Make sure National partners know that we want internships  Online content was excellent for mentors/students--keep updating this</t>
  </si>
  <si>
    <t>Nicole O'Hearne was selected as our National Mentor of the Year--she mentored this year from New Zealand. We had a lot of students that participated in ACE for the first time--wider area of the state. James Freeman one of our students received the CMiC scholarship</t>
  </si>
  <si>
    <t>Good CIRT competition program.</t>
  </si>
  <si>
    <t xml:space="preserve">Please keep the Internship Stipend program for next year. </t>
  </si>
  <si>
    <t>2x increase in students, 5x increase in number of schools involved, and hopes to match the same progress for next year.</t>
  </si>
  <si>
    <t xml:space="preserve">Continue sharing information among affiliates. </t>
  </si>
  <si>
    <t xml:space="preserve">"Retooling" the program to be virtual took a considerable amount of work, but we felt successful with what we were able to do. We also learned a lot of lessons on how to improve the program that can be used  for both in-person and virtual programming.     Our scholarship committee reevaluated how scholarships were being awarded to align with the program's goal to increase and support more diversity in the ACE fields and to support more students from lower income schools. The committee acted intentionally with these goals when awarding scholarships.    Being able to offer a few students an ACE Summer Experience or Internship was great. Seven of our students from this year's program were able to participate - 6 of those students identify as female and 1 identifies as non-binary. We are grateful to be able to offer these opportunities and look forward to offering more in the future. </t>
  </si>
  <si>
    <t xml:space="preserve">Nothing specific comes to mind right now.  </t>
  </si>
  <si>
    <t>We were still able to hold a virtual program throughout the pandemic.  We hosted our final presentation night at a drive in movie theater, which was a huge hit!  Our parents and students had a blast while the board was able to present scholarships and an overview of the program from the big projector screen.  We may look into hosting more events like this even with the pandemic almost over.</t>
  </si>
  <si>
    <t>NA</t>
  </si>
  <si>
    <t xml:space="preserve">Other board members told me about it, but I can't remember so I will email Paulette. </t>
  </si>
  <si>
    <t xml:space="preserve">We had a successful virtual program where we sent students supplies and they built a bird house. Our curriculum committee really stepped up. We also focused on our plan for succession planning. And had a mentor of the year and student win a CMiC scholarship for the 3rd year in a row. </t>
  </si>
  <si>
    <t xml:space="preserve">The online resources have been invaluable, especially over the past virtual school year.  Not only the content and webinars but the resources touching on nearly every aspect of ACE is pretty incredible and very helpful. </t>
  </si>
  <si>
    <t xml:space="preserve">We are very proud of kicking off our first internship program this Summer which was successful.  15 students applied for either a half- or full-summer internship and we were able to secure internship positions for all applicants. We had 15 applicants, all of whom we were able to secure positions. </t>
  </si>
  <si>
    <t xml:space="preserve">I love the additional scholarship opportunities for our students. CMIC has been around for several years, but this year our affiliate received a Stantec scholarship as well. All of these extra dollars go right to the students and are incredibly valuable. I think summer camp is also valuable.     Other ideas:    -Software licenses or discounts would be very valuable, especially if we have to continue with virtual learning  -A contact management system or discounts (constant contact, Mail Chimp, etc)  -Implicit bias training or curriculum  -Improved alumni tracking system (especially if alumni come here for university study, we can contact them/get them involved, and we can have our alumni be involved where they are attending school)  </t>
  </si>
  <si>
    <t xml:space="preserve">It was our first year giving away $120,000 in scholarships to 19 students - those are both record numbers. We are pleased we held the virtual program although it was quite challenging.     Next year will be our big one.... we will hit 20 years and a $1million mark. It'll be awesome. </t>
  </si>
  <si>
    <t>we host regular alumni events</t>
  </si>
  <si>
    <t>We have a Board member who chairs the Alumni and PR Relationships</t>
  </si>
  <si>
    <t>This is a new element of our program with our strategic plan - stay tuned.</t>
  </si>
  <si>
    <t>Next year we will be partnering with MCCEI for the MCCEI Internship Program to expand the current ACE Baltimore high school internships and alumni internship opportunities</t>
  </si>
  <si>
    <t>Board committee with alumni presence, professional dev wksps for alumni</t>
  </si>
  <si>
    <t xml:space="preserve">We are developing a more formal structure to maintain contact with our alumni. </t>
  </si>
  <si>
    <t>We have a Board Position dedicated to Alumni</t>
  </si>
  <si>
    <t>Internships and career placement plus LinkedIn and other social media</t>
  </si>
  <si>
    <t>Some of our alumni come and shadow at offices of the mentors for our affiliate</t>
  </si>
  <si>
    <t>We reach out to ACE alumni in our university</t>
  </si>
  <si>
    <t>We have an alumna on our BOD</t>
  </si>
  <si>
    <t>There is current discussion for implementing a process</t>
  </si>
  <si>
    <t xml:space="preserve">We have no alumni who have graduated yet. </t>
  </si>
  <si>
    <t>We don’t have a system in place, but will be working on outreach now that we have more resources with our new consulting Director, Anne Ettley from ACE LA, via Paulette Dallas (thanks).</t>
  </si>
  <si>
    <t>We have formed an Alumni Committee, Alumni newsletter will be developed</t>
  </si>
  <si>
    <t xml:space="preserve">Main focus of a new Committee to really engage and come up with a solid Alumni strategy. </t>
  </si>
  <si>
    <t>We are in the process of creating an Alumni Chair to help maintain these alumni relationships.</t>
  </si>
  <si>
    <t>We set up a meeting for ACE Alumni and sponsors, but then canceled due to Delta.</t>
  </si>
  <si>
    <t>20/21 Totals</t>
  </si>
  <si>
    <t>19/20 Totals</t>
  </si>
  <si>
    <t>19-20 TOTAL</t>
  </si>
  <si>
    <t>Individual board members are in charge of different areas of work, e.g fund raising</t>
  </si>
  <si>
    <t>Means of Contact:</t>
  </si>
  <si>
    <t>Mentors</t>
  </si>
  <si>
    <t>Scholarship</t>
  </si>
  <si>
    <t>Internships</t>
  </si>
  <si>
    <t>Newsletter</t>
  </si>
  <si>
    <t>Guest Mentors</t>
  </si>
  <si>
    <t>PA Central</t>
  </si>
  <si>
    <t>CA S.F. Bay Area</t>
  </si>
  <si>
    <t>Includes $488,500 in National Scholarships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</si>
</sst>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3"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sz val="11"/>
      <name val="Calibri"/>
      <family val="2"/>
      <scheme val="minor"/>
    </font>
    <font>
      <b/>
      <sz val="12"/>
      <name val="Calibri"/>
      <family val="2"/>
      <scheme val="minor"/>
    </font>
    <font>
      <b/>
      <sz val="11"/>
      <name val="Calibri"/>
      <family val="2"/>
      <scheme val="minor"/>
    </font>
    <font>
      <sz val="11"/>
      <color rgb="FFFF0000"/>
      <name val="Calibri"/>
      <family val="2"/>
      <scheme val="minor"/>
    </font>
    <font>
      <b/>
      <sz val="12"/>
      <color rgb="FFFF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0070C0"/>
      <name val="Calibri"/>
      <family val="2"/>
      <scheme val="minor"/>
    </font>
    <font>
      <sz val="11"/>
      <color rgb="FF0070C0"/>
      <name val="Calibri"/>
      <family val="2"/>
      <scheme val="minor"/>
    </font>
    <font>
      <b/>
      <sz val="11"/>
      <color rgb="FF00B050"/>
      <name val="Calibri"/>
      <family val="2"/>
      <scheme val="minor"/>
    </font>
    <font>
      <sz val="11"/>
      <color rgb="FF00B050"/>
      <name val="Calibri"/>
      <family val="2"/>
      <scheme val="minor"/>
    </font>
    <font>
      <sz val="12"/>
      <color theme="1"/>
      <name val="Calibri"/>
      <family val="2"/>
      <scheme val="minor"/>
    </font>
    <font>
      <sz val="9"/>
      <color theme="1"/>
      <name val="Calibri"/>
      <family val="2"/>
      <scheme val="minor"/>
    </font>
    <font>
      <b/>
      <sz val="14"/>
      <color theme="0"/>
      <name val="Calibri"/>
      <family val="2"/>
      <scheme val="minor"/>
    </font>
    <font>
      <sz val="11"/>
      <color theme="4"/>
      <name val="Calibri"/>
      <family val="2"/>
      <scheme val="minor"/>
    </font>
    <font>
      <sz val="11"/>
      <color rgb="FF333333"/>
      <name val="Arial"/>
      <family val="2"/>
    </font>
    <font>
      <b/>
      <sz val="11"/>
      <color theme="5" tint="-0.249977111117893"/>
      <name val="Calibri"/>
      <family val="2"/>
      <scheme val="minor"/>
    </font>
    <font>
      <sz val="11"/>
      <color theme="5" tint="-0.249977111117893"/>
      <name val="Calibri"/>
      <family val="2"/>
      <scheme val="minor"/>
    </font>
    <font>
      <b/>
      <sz val="12"/>
      <color theme="4"/>
      <name val="Calibri"/>
      <family val="2"/>
      <scheme val="minor"/>
    </font>
    <font>
      <b/>
      <sz val="11"/>
      <color theme="9"/>
      <name val="Calibri"/>
      <family val="2"/>
      <scheme val="minor"/>
    </font>
    <font>
      <b/>
      <sz val="11"/>
      <color rgb="FF333333"/>
      <name val="Calibri"/>
      <family val="2"/>
      <scheme val="minor"/>
    </font>
    <font>
      <b/>
      <sz val="11"/>
      <color theme="4"/>
      <name val="Calibri"/>
      <family val="2"/>
      <scheme val="minor"/>
    </font>
    <font>
      <sz val="11"/>
      <color theme="9"/>
      <name val="Calibri"/>
      <family val="2"/>
      <scheme val="minor"/>
    </font>
    <font>
      <sz val="11"/>
      <color theme="5" tint="-0.499984740745262"/>
      <name val="Calibri"/>
      <family val="2"/>
      <scheme val="minor"/>
    </font>
    <font>
      <b/>
      <sz val="11"/>
      <color rgb="FF333333"/>
      <name val="Arial"/>
      <family val="2"/>
    </font>
  </fonts>
  <fills count="39">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EAEAE8"/>
      </patternFill>
    </fill>
    <fill>
      <patternFill patternType="solid">
        <fgColor theme="7" tint="0.59999389629810485"/>
        <bgColor indexed="64"/>
      </patternFill>
    </fill>
  </fills>
  <borders count="37">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medium">
        <color indexed="64"/>
      </top>
      <bottom/>
      <diagonal/>
    </border>
    <border>
      <left style="thin">
        <color rgb="FFA6A6A6"/>
      </left>
      <right style="thin">
        <color rgb="FFA6A6A6"/>
      </right>
      <top style="thin">
        <color rgb="FFA6A6A6"/>
      </top>
      <bottom style="thin">
        <color rgb="FFA6A6A6"/>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A6A6A6"/>
      </top>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2">
    <xf numFmtId="0" fontId="0" fillId="0" borderId="0"/>
    <xf numFmtId="0" fontId="11" fillId="0" borderId="0" applyNumberFormat="0" applyFill="0" applyBorder="0" applyAlignment="0" applyProtection="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10" applyNumberFormat="0" applyAlignment="0" applyProtection="0"/>
    <xf numFmtId="0" fontId="19" fillId="9" borderId="11" applyNumberFormat="0" applyAlignment="0" applyProtection="0"/>
    <xf numFmtId="0" fontId="20" fillId="9" borderId="10" applyNumberFormat="0" applyAlignment="0" applyProtection="0"/>
    <xf numFmtId="0" fontId="21" fillId="0" borderId="12" applyNumberFormat="0" applyFill="0" applyAlignment="0" applyProtection="0"/>
    <xf numFmtId="0" fontId="22" fillId="10" borderId="13" applyNumberFormat="0" applyAlignment="0" applyProtection="0"/>
    <xf numFmtId="0" fontId="8" fillId="0" borderId="0" applyNumberFormat="0" applyFill="0" applyBorder="0" applyAlignment="0" applyProtection="0"/>
    <xf numFmtId="0" fontId="10" fillId="11" borderId="14" applyNumberFormat="0" applyFont="0" applyAlignment="0" applyProtection="0"/>
    <xf numFmtId="0" fontId="23" fillId="0" borderId="0" applyNumberFormat="0" applyFill="0" applyBorder="0" applyAlignment="0" applyProtection="0"/>
    <xf numFmtId="0" fontId="1" fillId="0" borderId="15" applyNumberFormat="0" applyFill="0" applyAlignment="0" applyProtection="0"/>
    <xf numFmtId="0" fontId="2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2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2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2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2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2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cellStyleXfs>
  <cellXfs count="179">
    <xf numFmtId="0" fontId="0" fillId="0" borderId="0" xfId="0"/>
    <xf numFmtId="0" fontId="0" fillId="0" borderId="2" xfId="0" applyBorder="1"/>
    <xf numFmtId="0" fontId="0" fillId="4" borderId="0" xfId="0" applyFill="1"/>
    <xf numFmtId="0" fontId="2" fillId="0" borderId="0" xfId="0" applyFont="1"/>
    <xf numFmtId="0" fontId="2" fillId="4" borderId="0" xfId="0" applyFont="1" applyFill="1"/>
    <xf numFmtId="164" fontId="0" fillId="0" borderId="2" xfId="0" applyNumberFormat="1" applyBorder="1" applyAlignment="1">
      <alignment horizontal="right"/>
    </xf>
    <xf numFmtId="2" fontId="0" fillId="0" borderId="0" xfId="0" applyNumberFormat="1"/>
    <xf numFmtId="164" fontId="0" fillId="0" borderId="0" xfId="0" applyNumberFormat="1"/>
    <xf numFmtId="0" fontId="4" fillId="0" borderId="0" xfId="0" applyFont="1"/>
    <xf numFmtId="0" fontId="1" fillId="0" borderId="0" xfId="0" applyFont="1"/>
    <xf numFmtId="0" fontId="0" fillId="0" borderId="0" xfId="0" applyAlignment="1">
      <alignment horizontal="left"/>
    </xf>
    <xf numFmtId="0" fontId="5" fillId="4" borderId="0" xfId="0" applyFont="1" applyFill="1" applyBorder="1"/>
    <xf numFmtId="0" fontId="1" fillId="2" borderId="0" xfId="0" applyFont="1" applyFill="1"/>
    <xf numFmtId="0" fontId="7" fillId="2" borderId="2" xfId="0" applyFont="1" applyFill="1" applyBorder="1"/>
    <xf numFmtId="0" fontId="7" fillId="2" borderId="6" xfId="0" applyFont="1" applyFill="1" applyBorder="1" applyAlignment="1">
      <alignment horizontal="center" wrapText="1"/>
    </xf>
    <xf numFmtId="0" fontId="7" fillId="2" borderId="1" xfId="0" applyFont="1" applyFill="1" applyBorder="1" applyAlignment="1">
      <alignment horizontal="center" wrapText="1"/>
    </xf>
    <xf numFmtId="0" fontId="8" fillId="0" borderId="0" xfId="0" applyFont="1"/>
    <xf numFmtId="0" fontId="6" fillId="0" borderId="2" xfId="0" applyFont="1" applyBorder="1"/>
    <xf numFmtId="0" fontId="0" fillId="0" borderId="0" xfId="0" applyBorder="1"/>
    <xf numFmtId="0" fontId="0" fillId="0" borderId="0" xfId="0" applyFont="1"/>
    <xf numFmtId="0" fontId="0" fillId="4" borderId="2" xfId="0" applyFont="1" applyFill="1" applyBorder="1"/>
    <xf numFmtId="0" fontId="5" fillId="4" borderId="2" xfId="0" applyFont="1" applyFill="1" applyBorder="1" applyAlignment="1">
      <alignment horizontal="center"/>
    </xf>
    <xf numFmtId="0" fontId="5" fillId="0" borderId="0" xfId="0" applyFont="1"/>
    <xf numFmtId="0" fontId="5" fillId="0" borderId="2" xfId="0" applyFont="1" applyBorder="1"/>
    <xf numFmtId="0" fontId="7" fillId="2" borderId="1" xfId="0" applyNumberFormat="1" applyFont="1" applyFill="1" applyBorder="1" applyAlignment="1">
      <alignment horizontal="right" wrapText="1"/>
    </xf>
    <xf numFmtId="0" fontId="26" fillId="3" borderId="2" xfId="0" applyFont="1" applyFill="1" applyBorder="1"/>
    <xf numFmtId="0" fontId="26" fillId="0" borderId="0" xfId="0" applyFont="1"/>
    <xf numFmtId="0" fontId="28" fillId="3" borderId="2" xfId="0" applyFont="1" applyFill="1" applyBorder="1"/>
    <xf numFmtId="0" fontId="0" fillId="0" borderId="2" xfId="0" applyFont="1" applyBorder="1"/>
    <xf numFmtId="164" fontId="0" fillId="0" borderId="2" xfId="0" applyNumberFormat="1" applyFont="1" applyBorder="1" applyAlignment="1">
      <alignment horizontal="right"/>
    </xf>
    <xf numFmtId="0" fontId="29" fillId="0" borderId="2" xfId="0" applyFont="1" applyBorder="1"/>
    <xf numFmtId="0" fontId="30" fillId="0" borderId="0" xfId="0" applyFont="1"/>
    <xf numFmtId="0" fontId="7" fillId="2" borderId="1" xfId="0" applyFont="1" applyFill="1" applyBorder="1" applyAlignment="1">
      <alignment horizontal="left" wrapText="1"/>
    </xf>
    <xf numFmtId="0" fontId="0" fillId="0" borderId="2" xfId="0" applyBorder="1" applyAlignment="1">
      <alignment horizontal="left"/>
    </xf>
    <xf numFmtId="0" fontId="26" fillId="3" borderId="2" xfId="0" applyFont="1" applyFill="1" applyBorder="1" applyAlignment="1">
      <alignment horizontal="left"/>
    </xf>
    <xf numFmtId="0" fontId="7" fillId="2" borderId="16" xfId="0" applyFont="1" applyFill="1" applyBorder="1" applyAlignment="1">
      <alignment horizontal="center" wrapText="1"/>
    </xf>
    <xf numFmtId="0" fontId="7" fillId="2" borderId="0" xfId="0" applyFont="1" applyFill="1" applyBorder="1" applyAlignment="1">
      <alignment horizontal="center" wrapText="1"/>
    </xf>
    <xf numFmtId="0" fontId="30" fillId="0" borderId="0" xfId="0" applyFont="1" applyBorder="1"/>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wrapText="1" shrinkToFit="1"/>
    </xf>
    <xf numFmtId="0" fontId="33" fillId="37" borderId="17" xfId="0" applyFont="1" applyFill="1" applyBorder="1"/>
    <xf numFmtId="0" fontId="33" fillId="37" borderId="17" xfId="0" applyFont="1" applyFill="1" applyBorder="1" applyAlignment="1">
      <alignment wrapText="1"/>
    </xf>
    <xf numFmtId="0" fontId="1" fillId="36" borderId="2" xfId="0" applyFont="1" applyFill="1" applyBorder="1" applyAlignment="1">
      <alignment horizontal="center" wrapText="1"/>
    </xf>
    <xf numFmtId="0" fontId="25" fillId="36" borderId="2" xfId="0" applyFont="1" applyFill="1" applyBorder="1" applyAlignment="1">
      <alignment horizontal="center" wrapText="1"/>
    </xf>
    <xf numFmtId="0" fontId="27" fillId="36" borderId="2" xfId="0" applyFont="1" applyFill="1" applyBorder="1" applyAlignment="1">
      <alignment horizontal="center" wrapText="1"/>
    </xf>
    <xf numFmtId="0" fontId="34" fillId="36" borderId="2" xfId="0" applyFont="1" applyFill="1" applyBorder="1" applyAlignment="1">
      <alignment horizontal="center" wrapText="1"/>
    </xf>
    <xf numFmtId="0" fontId="35" fillId="3" borderId="2" xfId="0" applyFont="1" applyFill="1" applyBorder="1"/>
    <xf numFmtId="0" fontId="35" fillId="0" borderId="0" xfId="0" applyFont="1"/>
    <xf numFmtId="0" fontId="26" fillId="0" borderId="2" xfId="0" applyFont="1" applyBorder="1"/>
    <xf numFmtId="0" fontId="28" fillId="0" borderId="2" xfId="0" applyFont="1" applyBorder="1"/>
    <xf numFmtId="0" fontId="35" fillId="0" borderId="2" xfId="0" applyFont="1" applyBorder="1"/>
    <xf numFmtId="0" fontId="26" fillId="4" borderId="2" xfId="0" applyFont="1" applyFill="1" applyBorder="1"/>
    <xf numFmtId="0" fontId="28" fillId="4" borderId="2" xfId="0" applyFont="1" applyFill="1" applyBorder="1"/>
    <xf numFmtId="0" fontId="35" fillId="4" borderId="2" xfId="0" applyFont="1" applyFill="1" applyBorder="1"/>
    <xf numFmtId="0" fontId="26" fillId="3" borderId="4" xfId="0" applyFont="1" applyFill="1" applyBorder="1" applyAlignment="1">
      <alignment horizontal="left"/>
    </xf>
    <xf numFmtId="0" fontId="6" fillId="0" borderId="3" xfId="0" applyFont="1" applyBorder="1"/>
    <xf numFmtId="164" fontId="6" fillId="0" borderId="3" xfId="0" applyNumberFormat="1" applyFont="1" applyBorder="1"/>
    <xf numFmtId="2" fontId="6" fillId="0" borderId="3" xfId="0" applyNumberFormat="1" applyFont="1" applyBorder="1"/>
    <xf numFmtId="0" fontId="8" fillId="2" borderId="0" xfId="0" applyFont="1" applyFill="1"/>
    <xf numFmtId="0" fontId="9" fillId="2" borderId="0" xfId="0" applyFont="1" applyFill="1"/>
    <xf numFmtId="0" fontId="2" fillId="2" borderId="0" xfId="0" applyFont="1" applyFill="1"/>
    <xf numFmtId="0" fontId="0" fillId="2" borderId="0" xfId="0" applyFill="1"/>
    <xf numFmtId="0" fontId="5" fillId="2" borderId="0" xfId="0" applyFont="1" applyFill="1" applyBorder="1"/>
    <xf numFmtId="0" fontId="0" fillId="2" borderId="0" xfId="0" applyFill="1" applyAlignment="1">
      <alignment horizontal="left"/>
    </xf>
    <xf numFmtId="0" fontId="0" fillId="2" borderId="0" xfId="0" applyFill="1" applyBorder="1"/>
    <xf numFmtId="164" fontId="0" fillId="2" borderId="0" xfId="0" applyNumberFormat="1" applyFill="1"/>
    <xf numFmtId="2" fontId="0" fillId="2" borderId="0" xfId="0" applyNumberFormat="1" applyFill="1"/>
    <xf numFmtId="0" fontId="6" fillId="2" borderId="0" xfId="0" applyFont="1" applyFill="1" applyBorder="1"/>
    <xf numFmtId="0" fontId="2" fillId="2" borderId="0" xfId="0" applyFont="1" applyFill="1" applyBorder="1"/>
    <xf numFmtId="0" fontId="2" fillId="2" borderId="0" xfId="0" applyFont="1" applyFill="1" applyBorder="1" applyAlignment="1">
      <alignment horizontal="left"/>
    </xf>
    <xf numFmtId="164" fontId="2" fillId="2" borderId="0" xfId="0" applyNumberFormat="1" applyFont="1" applyFill="1" applyBorder="1"/>
    <xf numFmtId="2" fontId="2" fillId="2" borderId="0" xfId="0" applyNumberFormat="1" applyFont="1" applyFill="1" applyBorder="1"/>
    <xf numFmtId="0" fontId="0" fillId="0" borderId="19" xfId="0" applyBorder="1"/>
    <xf numFmtId="2" fontId="0" fillId="0" borderId="20" xfId="0" applyNumberFormat="1" applyBorder="1"/>
    <xf numFmtId="2" fontId="0" fillId="36" borderId="20" xfId="0" applyNumberFormat="1" applyFill="1" applyBorder="1"/>
    <xf numFmtId="0" fontId="0" fillId="0" borderId="21" xfId="0" applyBorder="1"/>
    <xf numFmtId="0" fontId="0" fillId="36" borderId="22" xfId="0" applyFill="1" applyBorder="1"/>
    <xf numFmtId="0" fontId="0" fillId="36" borderId="22" xfId="0" applyFill="1" applyBorder="1" applyAlignment="1">
      <alignment horizontal="left"/>
    </xf>
    <xf numFmtId="0" fontId="0" fillId="0" borderId="22" xfId="0" applyBorder="1"/>
    <xf numFmtId="164" fontId="0" fillId="36" borderId="22" xfId="0" applyNumberFormat="1" applyFill="1" applyBorder="1"/>
    <xf numFmtId="2" fontId="0" fillId="36" borderId="23" xfId="0" applyNumberFormat="1" applyFill="1" applyBorder="1"/>
    <xf numFmtId="0" fontId="8" fillId="2" borderId="5" xfId="0" applyFont="1" applyFill="1" applyBorder="1"/>
    <xf numFmtId="0" fontId="8" fillId="2" borderId="0" xfId="0" applyFont="1" applyFill="1" applyBorder="1"/>
    <xf numFmtId="0" fontId="9" fillId="2" borderId="0" xfId="0" applyFont="1" applyFill="1" applyBorder="1"/>
    <xf numFmtId="0" fontId="30" fillId="2" borderId="0" xfId="0" applyFont="1" applyFill="1"/>
    <xf numFmtId="0" fontId="3" fillId="2" borderId="24" xfId="0" applyFont="1" applyFill="1" applyBorder="1" applyAlignment="1">
      <alignment horizontal="center"/>
    </xf>
    <xf numFmtId="0" fontId="0" fillId="2" borderId="25" xfId="0" applyFill="1" applyBorder="1"/>
    <xf numFmtId="0" fontId="0" fillId="2" borderId="26" xfId="0" applyFill="1" applyBorder="1"/>
    <xf numFmtId="0" fontId="0" fillId="4" borderId="2" xfId="0" applyFill="1" applyBorder="1"/>
    <xf numFmtId="0" fontId="0" fillId="4" borderId="2" xfId="0" applyFill="1" applyBorder="1" applyAlignment="1">
      <alignment horizontal="left"/>
    </xf>
    <xf numFmtId="164" fontId="0" fillId="4" borderId="2" xfId="0" applyNumberFormat="1" applyFill="1" applyBorder="1"/>
    <xf numFmtId="0" fontId="5" fillId="2" borderId="0" xfId="0" applyFont="1" applyFill="1" applyBorder="1" applyAlignment="1">
      <alignment horizontal="left"/>
    </xf>
    <xf numFmtId="0" fontId="0" fillId="2" borderId="0" xfId="0" applyFont="1" applyFill="1" applyAlignment="1">
      <alignment horizontal="left"/>
    </xf>
    <xf numFmtId="0" fontId="0" fillId="0" borderId="0" xfId="0" applyFont="1" applyAlignment="1">
      <alignment horizontal="left"/>
    </xf>
    <xf numFmtId="0" fontId="0" fillId="4" borderId="2" xfId="0" applyFill="1" applyBorder="1" applyAlignment="1">
      <alignment horizontal="center"/>
    </xf>
    <xf numFmtId="0" fontId="0" fillId="4" borderId="2" xfId="0" applyFill="1" applyBorder="1" applyAlignment="1">
      <alignment horizontal="center" vertical="center" wrapText="1"/>
    </xf>
    <xf numFmtId="2" fontId="7" fillId="2" borderId="4" xfId="0" applyNumberFormat="1" applyFont="1" applyFill="1" applyBorder="1" applyAlignment="1">
      <alignment horizontal="center" wrapText="1"/>
    </xf>
    <xf numFmtId="0" fontId="5" fillId="4" borderId="2" xfId="0" applyFont="1" applyFill="1" applyBorder="1" applyAlignment="1">
      <alignment horizontal="center" wrapText="1"/>
    </xf>
    <xf numFmtId="0" fontId="5" fillId="4" borderId="2" xfId="0" applyFont="1" applyFill="1" applyBorder="1" applyAlignment="1">
      <alignment horizontal="right" wrapText="1"/>
    </xf>
    <xf numFmtId="0" fontId="36" fillId="0" borderId="3" xfId="0" applyFont="1" applyBorder="1" applyAlignment="1">
      <alignment horizontal="left"/>
    </xf>
    <xf numFmtId="0" fontId="27" fillId="3" borderId="2" xfId="0" applyFont="1" applyFill="1" applyBorder="1" applyAlignment="1">
      <alignment horizontal="left"/>
    </xf>
    <xf numFmtId="0" fontId="32" fillId="4" borderId="2" xfId="0" applyFont="1" applyFill="1" applyBorder="1" applyAlignment="1">
      <alignment horizontal="left" wrapText="1"/>
    </xf>
    <xf numFmtId="164" fontId="0" fillId="0" borderId="2" xfId="0" applyNumberFormat="1" applyFont="1" applyBorder="1" applyAlignment="1">
      <alignment horizontal="right" wrapText="1"/>
    </xf>
    <xf numFmtId="0" fontId="37" fillId="3" borderId="2" xfId="0" applyFont="1" applyFill="1" applyBorder="1" applyAlignment="1">
      <alignment horizontal="left"/>
    </xf>
    <xf numFmtId="0" fontId="1" fillId="0" borderId="0" xfId="0" applyFont="1"/>
    <xf numFmtId="0" fontId="1" fillId="0" borderId="0" xfId="0" applyFont="1" applyAlignment="1">
      <alignment horizontal="center"/>
    </xf>
    <xf numFmtId="0" fontId="38" fillId="38" borderId="2" xfId="0" applyFont="1" applyFill="1" applyBorder="1" applyAlignment="1">
      <alignment horizontal="center" wrapText="1" shrinkToFit="1"/>
    </xf>
    <xf numFmtId="0" fontId="1" fillId="38" borderId="2" xfId="0" applyFont="1" applyFill="1" applyBorder="1" applyAlignment="1">
      <alignment horizontal="center" wrapText="1" shrinkToFit="1"/>
    </xf>
    <xf numFmtId="0" fontId="0" fillId="0" borderId="2" xfId="0" applyBorder="1" applyAlignment="1">
      <alignment horizontal="center"/>
    </xf>
    <xf numFmtId="0" fontId="39" fillId="36" borderId="2" xfId="0" applyFont="1" applyFill="1" applyBorder="1" applyAlignment="1">
      <alignment horizontal="center" wrapText="1"/>
    </xf>
    <xf numFmtId="0" fontId="32" fillId="3" borderId="2" xfId="0" applyFont="1" applyFill="1" applyBorder="1"/>
    <xf numFmtId="0" fontId="32" fillId="3" borderId="4" xfId="0" applyFont="1" applyFill="1" applyBorder="1"/>
    <xf numFmtId="0" fontId="40" fillId="3" borderId="2" xfId="0" applyFont="1" applyFill="1" applyBorder="1"/>
    <xf numFmtId="0" fontId="40" fillId="3" borderId="4" xfId="0" applyFont="1" applyFill="1" applyBorder="1"/>
    <xf numFmtId="0" fontId="41" fillId="3" borderId="2" xfId="0" applyFont="1" applyFill="1" applyBorder="1"/>
    <xf numFmtId="0" fontId="41" fillId="3" borderId="4" xfId="0" applyFont="1" applyFill="1" applyBorder="1"/>
    <xf numFmtId="0" fontId="32" fillId="3" borderId="2" xfId="0" applyFont="1" applyFill="1" applyBorder="1" applyAlignment="1">
      <alignment horizontal="right" wrapText="1"/>
    </xf>
    <xf numFmtId="0" fontId="40" fillId="3" borderId="2" xfId="0" applyFont="1" applyFill="1" applyBorder="1" applyAlignment="1">
      <alignment horizontal="right" wrapText="1"/>
    </xf>
    <xf numFmtId="0" fontId="41" fillId="3" borderId="2" xfId="0" applyFont="1" applyFill="1" applyBorder="1" applyAlignment="1">
      <alignment horizontal="right" wrapText="1"/>
    </xf>
    <xf numFmtId="0" fontId="32" fillId="3" borderId="2" xfId="0" applyFont="1" applyFill="1" applyBorder="1" applyAlignment="1">
      <alignment horizontal="center" wrapText="1"/>
    </xf>
    <xf numFmtId="0" fontId="40" fillId="3" borderId="2" xfId="0" applyFont="1" applyFill="1" applyBorder="1" applyAlignment="1">
      <alignment horizontal="center" wrapText="1"/>
    </xf>
    <xf numFmtId="0" fontId="41" fillId="3" borderId="2" xfId="0" applyFont="1" applyFill="1" applyBorder="1" applyAlignment="1">
      <alignment horizontal="center" wrapText="1"/>
    </xf>
    <xf numFmtId="0" fontId="1" fillId="0" borderId="0" xfId="0" applyFont="1" applyAlignment="1">
      <alignment horizontal="center"/>
    </xf>
    <xf numFmtId="0" fontId="1" fillId="0" borderId="0" xfId="0" applyFont="1" applyAlignment="1">
      <alignment horizontal="right"/>
    </xf>
    <xf numFmtId="0" fontId="42" fillId="37" borderId="17" xfId="0" applyFont="1" applyFill="1" applyBorder="1"/>
    <xf numFmtId="0" fontId="42" fillId="37" borderId="17" xfId="0" applyFont="1" applyFill="1" applyBorder="1" applyAlignment="1">
      <alignment wrapText="1"/>
    </xf>
    <xf numFmtId="0" fontId="42" fillId="37" borderId="27" xfId="0" applyFont="1" applyFill="1" applyBorder="1"/>
    <xf numFmtId="0" fontId="1" fillId="36" borderId="27" xfId="0" applyFont="1" applyFill="1" applyBorder="1" applyAlignment="1">
      <alignment horizontal="right"/>
    </xf>
    <xf numFmtId="0" fontId="42" fillId="37" borderId="0" xfId="0" applyFont="1" applyFill="1" applyAlignment="1">
      <alignment shrinkToFit="1"/>
    </xf>
    <xf numFmtId="0" fontId="3" fillId="4" borderId="2" xfId="0" applyFont="1" applyFill="1" applyBorder="1"/>
    <xf numFmtId="164" fontId="3" fillId="0" borderId="2" xfId="0" applyNumberFormat="1" applyFont="1" applyBorder="1" applyAlignment="1">
      <alignment horizontal="right" wrapText="1"/>
    </xf>
    <xf numFmtId="0" fontId="2" fillId="0" borderId="4" xfId="0" applyFont="1" applyBorder="1" applyAlignment="1">
      <alignment horizontal="center" wrapText="1"/>
    </xf>
    <xf numFmtId="0" fontId="1" fillId="2" borderId="28" xfId="0" applyFont="1" applyFill="1" applyBorder="1"/>
    <xf numFmtId="0" fontId="0" fillId="2" borderId="28" xfId="0" applyFill="1" applyBorder="1"/>
    <xf numFmtId="0" fontId="5" fillId="2" borderId="28" xfId="0" applyFont="1" applyFill="1" applyBorder="1"/>
    <xf numFmtId="0" fontId="8" fillId="2" borderId="28" xfId="0" applyFont="1" applyFill="1" applyBorder="1"/>
    <xf numFmtId="0" fontId="2" fillId="2" borderId="28" xfId="0" applyFont="1" applyFill="1" applyBorder="1"/>
    <xf numFmtId="0" fontId="0" fillId="2" borderId="28" xfId="0" applyFont="1" applyFill="1" applyBorder="1" applyAlignment="1">
      <alignment horizontal="left"/>
    </xf>
    <xf numFmtId="0" fontId="30" fillId="2" borderId="28" xfId="0" applyFont="1" applyFill="1" applyBorder="1"/>
    <xf numFmtId="0" fontId="0" fillId="2" borderId="30" xfId="0" applyFill="1" applyBorder="1"/>
    <xf numFmtId="0" fontId="5" fillId="2" borderId="30" xfId="0" applyFont="1" applyFill="1" applyBorder="1"/>
    <xf numFmtId="0" fontId="0" fillId="2" borderId="30" xfId="0" applyFill="1" applyBorder="1" applyAlignment="1">
      <alignment horizontal="left"/>
    </xf>
    <xf numFmtId="0" fontId="0" fillId="2" borderId="29" xfId="0" applyFill="1" applyBorder="1"/>
    <xf numFmtId="2" fontId="0" fillId="2" borderId="30" xfId="0" applyNumberFormat="1" applyFill="1" applyBorder="1"/>
    <xf numFmtId="0" fontId="0" fillId="2" borderId="32" xfId="0" applyFill="1" applyBorder="1"/>
    <xf numFmtId="0" fontId="0" fillId="2" borderId="31" xfId="0" applyFill="1" applyBorder="1"/>
    <xf numFmtId="0" fontId="5" fillId="0" borderId="2" xfId="0" applyFont="1" applyBorder="1" applyAlignment="1">
      <alignment horizontal="left"/>
    </xf>
    <xf numFmtId="0" fontId="8" fillId="0" borderId="2" xfId="0" applyFont="1" applyBorder="1"/>
    <xf numFmtId="164" fontId="5" fillId="0" borderId="2" xfId="0" applyNumberFormat="1" applyFont="1" applyBorder="1"/>
    <xf numFmtId="164" fontId="0" fillId="0" borderId="2" xfId="0" applyNumberFormat="1" applyBorder="1"/>
    <xf numFmtId="0" fontId="0" fillId="4" borderId="19" xfId="0" applyFont="1" applyFill="1" applyBorder="1" applyAlignment="1">
      <alignment horizontal="left"/>
    </xf>
    <xf numFmtId="2" fontId="5" fillId="0" borderId="20" xfId="0" applyNumberFormat="1" applyFont="1" applyBorder="1"/>
    <xf numFmtId="0" fontId="0" fillId="4" borderId="19" xfId="0" applyFill="1" applyBorder="1"/>
    <xf numFmtId="2" fontId="0" fillId="4" borderId="20" xfId="0" applyNumberFormat="1" applyFill="1" applyBorder="1"/>
    <xf numFmtId="0" fontId="5" fillId="3" borderId="2" xfId="0" applyFont="1" applyFill="1" applyBorder="1" applyAlignment="1">
      <alignment horizontal="left"/>
    </xf>
    <xf numFmtId="0" fontId="0" fillId="0" borderId="0" xfId="0" applyAlignment="1"/>
    <xf numFmtId="0" fontId="0" fillId="0" borderId="5" xfId="0" applyBorder="1" applyAlignment="1"/>
    <xf numFmtId="164" fontId="0" fillId="0" borderId="0" xfId="0" applyNumberFormat="1" applyAlignment="1"/>
    <xf numFmtId="0" fontId="0" fillId="3" borderId="2" xfId="0" applyFont="1" applyFill="1" applyBorder="1" applyAlignment="1"/>
    <xf numFmtId="0" fontId="5" fillId="3" borderId="2" xfId="0" applyFont="1" applyFill="1" applyBorder="1" applyAlignment="1"/>
    <xf numFmtId="0" fontId="5" fillId="0" borderId="0" xfId="0" applyFont="1" applyAlignment="1"/>
    <xf numFmtId="0" fontId="5" fillId="0" borderId="5" xfId="0" applyFont="1" applyBorder="1" applyAlignment="1"/>
    <xf numFmtId="164" fontId="5" fillId="0" borderId="0" xfId="0" applyNumberFormat="1" applyFont="1" applyAlignment="1"/>
    <xf numFmtId="0" fontId="0" fillId="4" borderId="2" xfId="0" applyFill="1" applyBorder="1" applyAlignment="1"/>
    <xf numFmtId="0" fontId="0" fillId="3" borderId="4" xfId="0" applyFont="1" applyFill="1" applyBorder="1" applyAlignment="1"/>
    <xf numFmtId="0" fontId="5" fillId="3" borderId="4" xfId="0" applyFont="1" applyFill="1" applyBorder="1" applyAlignment="1"/>
    <xf numFmtId="0" fontId="0" fillId="4" borderId="0" xfId="0" applyFill="1" applyBorder="1" applyAlignment="1">
      <alignment horizontal="center"/>
    </xf>
    <xf numFmtId="0" fontId="0" fillId="0" borderId="0" xfId="0" applyBorder="1" applyAlignment="1"/>
    <xf numFmtId="164" fontId="0" fillId="0" borderId="0" xfId="0" applyNumberFormat="1" applyBorder="1" applyAlignment="1"/>
    <xf numFmtId="0" fontId="31" fillId="2" borderId="18" xfId="0" applyFont="1" applyFill="1" applyBorder="1" applyAlignment="1">
      <alignment horizontal="centerContinuous"/>
    </xf>
    <xf numFmtId="0" fontId="22" fillId="2" borderId="5" xfId="0" applyFont="1" applyFill="1" applyBorder="1" applyAlignment="1">
      <alignment horizontal="centerContinuous"/>
    </xf>
    <xf numFmtId="0" fontId="22" fillId="2" borderId="33" xfId="0" applyFont="1" applyFill="1" applyBorder="1" applyAlignment="1">
      <alignment horizontal="centerContinuous"/>
    </xf>
    <xf numFmtId="0" fontId="0" fillId="3" borderId="34" xfId="0" applyFont="1" applyFill="1" applyBorder="1" applyAlignment="1"/>
    <xf numFmtId="0" fontId="26" fillId="3" borderId="35" xfId="0" applyFont="1" applyFill="1" applyBorder="1" applyAlignment="1">
      <alignment horizontal="left"/>
    </xf>
    <xf numFmtId="0" fontId="0" fillId="3" borderId="35" xfId="0" applyFont="1" applyFill="1" applyBorder="1" applyAlignment="1"/>
    <xf numFmtId="0" fontId="5" fillId="3" borderId="36" xfId="0" applyFont="1" applyFill="1" applyBorder="1" applyAlignment="1"/>
    <xf numFmtId="0" fontId="1"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11B07-6523-4DC6-8C4F-A2B3268ED755}">
  <dimension ref="A1:O100"/>
  <sheetViews>
    <sheetView zoomScale="85" zoomScaleNormal="85" workbookViewId="0">
      <pane ySplit="1" topLeftCell="A2" activePane="bottomLeft" state="frozen"/>
      <selection pane="bottomLeft" activeCell="B1" sqref="B1:C1048576"/>
    </sheetView>
  </sheetViews>
  <sheetFormatPr defaultRowHeight="14.4" x14ac:dyDescent="0.3"/>
  <cols>
    <col min="1" max="1" width="6" style="38" customWidth="1"/>
    <col min="2" max="2" width="5.109375" style="11" bestFit="1" customWidth="1"/>
    <col min="3" max="3" width="27.44140625" style="38" bestFit="1" customWidth="1"/>
    <col min="4" max="4" width="10.5546875" style="38" customWidth="1"/>
    <col min="5" max="5" width="8.33203125" style="10" bestFit="1" customWidth="1"/>
    <col min="6" max="6" width="8.6640625" style="38" bestFit="1" customWidth="1"/>
    <col min="7" max="7" width="11.5546875" style="18" bestFit="1" customWidth="1"/>
    <col min="8" max="8" width="7.6640625" style="18" bestFit="1" customWidth="1"/>
    <col min="9" max="9" width="6.6640625" style="38" bestFit="1" customWidth="1"/>
    <col min="10" max="10" width="5.5546875" style="38" bestFit="1" customWidth="1"/>
    <col min="11" max="12" width="10.6640625" style="38" bestFit="1" customWidth="1"/>
    <col min="13" max="13" width="17.6640625" style="7" bestFit="1" customWidth="1"/>
    <col min="14" max="14" width="6.44140625" style="6" customWidth="1"/>
    <col min="15" max="15" width="3.33203125" style="38" customWidth="1"/>
    <col min="16" max="16384" width="8.88671875" style="38"/>
  </cols>
  <sheetData>
    <row r="1" spans="1:15" s="106" customFormat="1" ht="43.2" x14ac:dyDescent="0.3">
      <c r="A1" s="12" t="s">
        <v>0</v>
      </c>
      <c r="B1" s="13" t="s">
        <v>96</v>
      </c>
      <c r="C1" s="14" t="s">
        <v>1</v>
      </c>
      <c r="D1" s="15" t="s">
        <v>2</v>
      </c>
      <c r="E1" s="32" t="s">
        <v>157</v>
      </c>
      <c r="F1" s="15" t="s">
        <v>3</v>
      </c>
      <c r="G1" s="35" t="s">
        <v>4</v>
      </c>
      <c r="H1" s="36" t="s">
        <v>5</v>
      </c>
      <c r="I1" s="14" t="s">
        <v>6</v>
      </c>
      <c r="J1" s="15" t="s">
        <v>7</v>
      </c>
      <c r="K1" s="15" t="s">
        <v>8</v>
      </c>
      <c r="L1" s="15" t="s">
        <v>9</v>
      </c>
      <c r="M1" s="24" t="s">
        <v>105</v>
      </c>
      <c r="N1" s="98" t="s">
        <v>97</v>
      </c>
      <c r="O1" s="134"/>
    </row>
    <row r="2" spans="1:15" s="106" customFormat="1" x14ac:dyDescent="0.3">
      <c r="A2" s="162" t="s">
        <v>69</v>
      </c>
      <c r="B2" s="21">
        <v>2007</v>
      </c>
      <c r="C2" s="163" t="s">
        <v>70</v>
      </c>
      <c r="D2" s="160">
        <v>32</v>
      </c>
      <c r="E2" s="34">
        <v>-15</v>
      </c>
      <c r="F2" s="160">
        <v>74</v>
      </c>
      <c r="G2" s="161">
        <v>36</v>
      </c>
      <c r="H2" s="157">
        <v>19</v>
      </c>
      <c r="I2" s="157">
        <v>7</v>
      </c>
      <c r="J2" s="157">
        <v>16</v>
      </c>
      <c r="K2" s="157">
        <v>11</v>
      </c>
      <c r="L2" s="157">
        <v>31</v>
      </c>
      <c r="M2" s="159">
        <v>27100</v>
      </c>
      <c r="N2" s="157">
        <v>1</v>
      </c>
      <c r="O2" s="135"/>
    </row>
    <row r="3" spans="1:15" s="106" customFormat="1" x14ac:dyDescent="0.3">
      <c r="A3" s="162" t="s">
        <v>69</v>
      </c>
      <c r="B3" s="21">
        <v>2020</v>
      </c>
      <c r="C3" s="163" t="s">
        <v>158</v>
      </c>
      <c r="D3" s="160">
        <v>29</v>
      </c>
      <c r="E3" s="105">
        <v>29</v>
      </c>
      <c r="F3" s="160">
        <v>32</v>
      </c>
      <c r="G3" s="161">
        <v>5</v>
      </c>
      <c r="H3" s="157">
        <v>1</v>
      </c>
      <c r="I3" s="157">
        <v>1</v>
      </c>
      <c r="J3" s="157">
        <v>7</v>
      </c>
      <c r="K3" s="157">
        <v>0</v>
      </c>
      <c r="L3" s="157">
        <v>0</v>
      </c>
      <c r="M3" s="159">
        <v>0</v>
      </c>
      <c r="N3" s="157"/>
      <c r="O3" s="135"/>
    </row>
    <row r="4" spans="1:15" x14ac:dyDescent="0.3">
      <c r="A4" s="157" t="s">
        <v>69</v>
      </c>
      <c r="B4" s="96">
        <v>2012</v>
      </c>
      <c r="C4" s="158" t="s">
        <v>71</v>
      </c>
      <c r="D4" s="160">
        <v>33</v>
      </c>
      <c r="E4" s="34">
        <v>-7</v>
      </c>
      <c r="F4" s="160">
        <v>49</v>
      </c>
      <c r="G4" s="161">
        <v>8</v>
      </c>
      <c r="H4" s="157">
        <v>4</v>
      </c>
      <c r="I4" s="157">
        <v>2</v>
      </c>
      <c r="J4" s="157">
        <v>10</v>
      </c>
      <c r="K4" s="157">
        <v>20</v>
      </c>
      <c r="L4" s="157">
        <v>20</v>
      </c>
      <c r="M4" s="159">
        <v>24000</v>
      </c>
      <c r="N4" s="157">
        <v>0.5</v>
      </c>
      <c r="O4" s="135"/>
    </row>
    <row r="5" spans="1:15" x14ac:dyDescent="0.3">
      <c r="A5" s="157" t="s">
        <v>69</v>
      </c>
      <c r="B5" s="96">
        <v>2002</v>
      </c>
      <c r="C5" s="158" t="s">
        <v>72</v>
      </c>
      <c r="D5" s="160">
        <v>158</v>
      </c>
      <c r="E5" s="34">
        <v>-284</v>
      </c>
      <c r="F5" s="160">
        <v>288</v>
      </c>
      <c r="G5" s="161">
        <v>44</v>
      </c>
      <c r="H5" s="157">
        <v>17</v>
      </c>
      <c r="I5" s="157">
        <v>9</v>
      </c>
      <c r="J5" s="157">
        <v>28</v>
      </c>
      <c r="K5" s="157">
        <v>88</v>
      </c>
      <c r="L5" s="157">
        <v>87</v>
      </c>
      <c r="M5" s="159">
        <v>171800</v>
      </c>
      <c r="N5" s="157">
        <v>0.5</v>
      </c>
      <c r="O5" s="137"/>
    </row>
    <row r="6" spans="1:15" x14ac:dyDescent="0.3">
      <c r="A6" s="157" t="s">
        <v>69</v>
      </c>
      <c r="B6" s="96">
        <v>2002</v>
      </c>
      <c r="C6" s="158" t="s">
        <v>73</v>
      </c>
      <c r="D6" s="160">
        <v>111</v>
      </c>
      <c r="E6" s="34">
        <v>-69</v>
      </c>
      <c r="F6" s="160">
        <v>259</v>
      </c>
      <c r="G6" s="161">
        <v>116</v>
      </c>
      <c r="H6" s="157">
        <v>63</v>
      </c>
      <c r="I6" s="157">
        <v>10</v>
      </c>
      <c r="J6" s="157">
        <v>11</v>
      </c>
      <c r="K6" s="157">
        <v>13</v>
      </c>
      <c r="L6" s="157">
        <v>22</v>
      </c>
      <c r="M6" s="159">
        <v>45000</v>
      </c>
      <c r="N6" s="157"/>
      <c r="O6" s="135"/>
    </row>
    <row r="7" spans="1:15" s="22" customFormat="1" x14ac:dyDescent="0.3">
      <c r="A7" s="157" t="s">
        <v>69</v>
      </c>
      <c r="B7" s="96">
        <v>2003</v>
      </c>
      <c r="C7" s="158" t="s">
        <v>74</v>
      </c>
      <c r="D7" s="160">
        <v>60</v>
      </c>
      <c r="E7" s="34">
        <v>-139</v>
      </c>
      <c r="F7" s="160">
        <v>149</v>
      </c>
      <c r="G7" s="161">
        <v>22</v>
      </c>
      <c r="H7" s="157">
        <v>11</v>
      </c>
      <c r="I7" s="157">
        <v>11</v>
      </c>
      <c r="J7" s="157">
        <v>23</v>
      </c>
      <c r="K7" s="157">
        <v>18</v>
      </c>
      <c r="L7" s="157">
        <v>18</v>
      </c>
      <c r="M7" s="159">
        <v>74000</v>
      </c>
      <c r="N7" s="157">
        <v>0.25</v>
      </c>
      <c r="O7" s="135"/>
    </row>
    <row r="8" spans="1:15" x14ac:dyDescent="0.3">
      <c r="A8" s="157" t="s">
        <v>69</v>
      </c>
      <c r="B8" s="96">
        <v>2004</v>
      </c>
      <c r="C8" s="158" t="s">
        <v>75</v>
      </c>
      <c r="D8" s="160">
        <v>87</v>
      </c>
      <c r="E8" s="105">
        <v>26</v>
      </c>
      <c r="F8" s="160">
        <v>131</v>
      </c>
      <c r="G8" s="161">
        <v>47</v>
      </c>
      <c r="H8" s="157">
        <v>25</v>
      </c>
      <c r="I8" s="157">
        <v>18</v>
      </c>
      <c r="J8" s="157">
        <v>11</v>
      </c>
      <c r="K8" s="157">
        <v>5</v>
      </c>
      <c r="L8" s="157">
        <v>6</v>
      </c>
      <c r="M8" s="159">
        <v>17000</v>
      </c>
      <c r="N8" s="157">
        <v>0.25</v>
      </c>
      <c r="O8" s="135"/>
    </row>
    <row r="9" spans="1:15" x14ac:dyDescent="0.3">
      <c r="A9" s="157" t="s">
        <v>69</v>
      </c>
      <c r="B9" s="165">
        <v>2012</v>
      </c>
      <c r="C9" s="158" t="s">
        <v>76</v>
      </c>
      <c r="D9" s="160">
        <v>32</v>
      </c>
      <c r="E9" s="34">
        <v>-26</v>
      </c>
      <c r="F9" s="160">
        <v>33</v>
      </c>
      <c r="G9" s="161">
        <v>5</v>
      </c>
      <c r="H9" s="169">
        <v>2</v>
      </c>
      <c r="I9" s="169">
        <v>8</v>
      </c>
      <c r="J9" s="169">
        <v>7</v>
      </c>
      <c r="K9" s="169">
        <v>0</v>
      </c>
      <c r="L9" s="169">
        <v>0</v>
      </c>
      <c r="M9" s="170">
        <v>0</v>
      </c>
      <c r="N9" s="169"/>
      <c r="O9" s="135"/>
    </row>
    <row r="10" spans="1:15" x14ac:dyDescent="0.3">
      <c r="A10" s="157" t="s">
        <v>69</v>
      </c>
      <c r="B10" s="165">
        <v>2015</v>
      </c>
      <c r="C10" s="158" t="s">
        <v>77</v>
      </c>
      <c r="D10" s="160">
        <v>73</v>
      </c>
      <c r="E10" s="105">
        <v>44</v>
      </c>
      <c r="F10" s="160">
        <v>177</v>
      </c>
      <c r="G10" s="161">
        <v>26</v>
      </c>
      <c r="H10" s="157">
        <v>10</v>
      </c>
      <c r="I10" s="157">
        <v>1</v>
      </c>
      <c r="J10" s="157">
        <v>10</v>
      </c>
      <c r="K10" s="157">
        <v>6</v>
      </c>
      <c r="L10" s="157">
        <v>8</v>
      </c>
      <c r="M10" s="159">
        <v>10000</v>
      </c>
      <c r="N10" s="157"/>
      <c r="O10" s="135"/>
    </row>
    <row r="11" spans="1:15" s="22" customFormat="1" x14ac:dyDescent="0.3">
      <c r="A11" s="157" t="s">
        <v>69</v>
      </c>
      <c r="B11" s="96">
        <v>2006</v>
      </c>
      <c r="C11" s="158" t="s">
        <v>78</v>
      </c>
      <c r="D11" s="160">
        <v>113</v>
      </c>
      <c r="E11" s="34">
        <v>-32</v>
      </c>
      <c r="F11" s="160">
        <v>130</v>
      </c>
      <c r="G11" s="161">
        <v>95</v>
      </c>
      <c r="H11" s="157">
        <v>40</v>
      </c>
      <c r="I11" s="157">
        <v>16</v>
      </c>
      <c r="J11" s="157">
        <v>34</v>
      </c>
      <c r="K11" s="157">
        <v>19</v>
      </c>
      <c r="L11" s="157">
        <v>33</v>
      </c>
      <c r="M11" s="159">
        <v>122500</v>
      </c>
      <c r="N11" s="157">
        <v>0.75</v>
      </c>
      <c r="O11" s="135"/>
    </row>
    <row r="12" spans="1:15" x14ac:dyDescent="0.3">
      <c r="A12" s="157" t="s">
        <v>69</v>
      </c>
      <c r="B12" s="97">
        <v>2014</v>
      </c>
      <c r="C12" s="158" t="s">
        <v>23</v>
      </c>
      <c r="D12" s="160">
        <v>100</v>
      </c>
      <c r="E12" s="34">
        <v>-9</v>
      </c>
      <c r="F12" s="160">
        <v>119</v>
      </c>
      <c r="G12" s="161">
        <v>43</v>
      </c>
      <c r="H12" s="157">
        <v>28</v>
      </c>
      <c r="I12" s="157">
        <v>10</v>
      </c>
      <c r="J12" s="157">
        <v>48</v>
      </c>
      <c r="K12" s="157">
        <v>13</v>
      </c>
      <c r="L12" s="157">
        <v>18</v>
      </c>
      <c r="M12" s="159">
        <v>22500</v>
      </c>
      <c r="N12" s="157"/>
      <c r="O12" s="135"/>
    </row>
    <row r="13" spans="1:15" x14ac:dyDescent="0.3">
      <c r="A13" s="157" t="s">
        <v>69</v>
      </c>
      <c r="B13" s="96">
        <v>2004</v>
      </c>
      <c r="C13" s="158" t="s">
        <v>24</v>
      </c>
      <c r="D13" s="160">
        <v>145</v>
      </c>
      <c r="E13" s="34">
        <v>-119</v>
      </c>
      <c r="F13" s="160">
        <v>212</v>
      </c>
      <c r="G13" s="161">
        <v>92</v>
      </c>
      <c r="H13" s="157">
        <v>64</v>
      </c>
      <c r="I13" s="157">
        <v>26</v>
      </c>
      <c r="J13" s="157">
        <v>22</v>
      </c>
      <c r="K13" s="157">
        <v>12</v>
      </c>
      <c r="L13" s="157">
        <v>25</v>
      </c>
      <c r="M13" s="159">
        <v>80500</v>
      </c>
      <c r="N13" s="157">
        <v>0.25</v>
      </c>
      <c r="O13" s="135"/>
    </row>
    <row r="14" spans="1:15" x14ac:dyDescent="0.3">
      <c r="A14" s="157" t="s">
        <v>69</v>
      </c>
      <c r="B14" s="96">
        <v>2008</v>
      </c>
      <c r="C14" s="158" t="s">
        <v>25</v>
      </c>
      <c r="D14" s="160">
        <v>70</v>
      </c>
      <c r="E14" s="34">
        <v>-90</v>
      </c>
      <c r="F14" s="160">
        <v>240</v>
      </c>
      <c r="G14" s="161">
        <v>52</v>
      </c>
      <c r="H14" s="157">
        <v>34</v>
      </c>
      <c r="I14" s="157">
        <v>3</v>
      </c>
      <c r="J14" s="157">
        <v>15</v>
      </c>
      <c r="K14" s="157">
        <v>10</v>
      </c>
      <c r="L14" s="157">
        <v>11</v>
      </c>
      <c r="M14" s="159">
        <v>34000</v>
      </c>
      <c r="N14" s="157">
        <v>0.25</v>
      </c>
      <c r="O14" s="135"/>
    </row>
    <row r="15" spans="1:15" x14ac:dyDescent="0.3">
      <c r="A15" s="157" t="s">
        <v>69</v>
      </c>
      <c r="B15" s="96">
        <v>2006</v>
      </c>
      <c r="C15" s="158" t="s">
        <v>26</v>
      </c>
      <c r="D15" s="160">
        <v>121</v>
      </c>
      <c r="E15" s="34">
        <v>-85</v>
      </c>
      <c r="F15" s="160">
        <v>212</v>
      </c>
      <c r="G15" s="161">
        <v>98</v>
      </c>
      <c r="H15" s="157">
        <v>11</v>
      </c>
      <c r="I15" s="157">
        <v>11</v>
      </c>
      <c r="J15" s="157">
        <v>13</v>
      </c>
      <c r="K15" s="157">
        <v>21</v>
      </c>
      <c r="L15" s="157">
        <v>28</v>
      </c>
      <c r="M15" s="159">
        <v>55500</v>
      </c>
      <c r="N15" s="157"/>
      <c r="O15" s="135"/>
    </row>
    <row r="16" spans="1:15" x14ac:dyDescent="0.3">
      <c r="A16" s="157" t="s">
        <v>69</v>
      </c>
      <c r="B16" s="96">
        <v>2017</v>
      </c>
      <c r="C16" s="158" t="s">
        <v>88</v>
      </c>
      <c r="D16" s="160">
        <v>4</v>
      </c>
      <c r="E16" s="34">
        <v>-26</v>
      </c>
      <c r="F16" s="160">
        <v>22</v>
      </c>
      <c r="G16" s="161">
        <v>9</v>
      </c>
      <c r="H16" s="157">
        <v>8</v>
      </c>
      <c r="I16" s="157">
        <v>1</v>
      </c>
      <c r="J16" s="157">
        <v>6</v>
      </c>
      <c r="K16" s="157">
        <v>4</v>
      </c>
      <c r="L16" s="157">
        <v>4</v>
      </c>
      <c r="M16" s="159">
        <v>2000</v>
      </c>
      <c r="N16" s="157"/>
      <c r="O16" s="135"/>
    </row>
    <row r="17" spans="1:15" x14ac:dyDescent="0.3">
      <c r="A17" s="157" t="s">
        <v>69</v>
      </c>
      <c r="B17" s="96">
        <v>2001</v>
      </c>
      <c r="C17" s="158" t="s">
        <v>79</v>
      </c>
      <c r="D17" s="160">
        <v>162</v>
      </c>
      <c r="E17" s="34">
        <v>-56</v>
      </c>
      <c r="F17" s="160">
        <v>302</v>
      </c>
      <c r="G17" s="161">
        <v>185</v>
      </c>
      <c r="H17" s="157">
        <v>57</v>
      </c>
      <c r="I17" s="157">
        <v>11</v>
      </c>
      <c r="J17" s="157">
        <v>20</v>
      </c>
      <c r="K17" s="157">
        <v>19</v>
      </c>
      <c r="L17" s="157">
        <v>28</v>
      </c>
      <c r="M17" s="159">
        <v>120000</v>
      </c>
      <c r="N17" s="157">
        <v>0.2</v>
      </c>
      <c r="O17" s="135"/>
    </row>
    <row r="18" spans="1:15" x14ac:dyDescent="0.3">
      <c r="A18" s="162" t="s">
        <v>51</v>
      </c>
      <c r="B18" s="21">
        <v>2005</v>
      </c>
      <c r="C18" s="163" t="s">
        <v>52</v>
      </c>
      <c r="D18" s="160"/>
      <c r="E18" s="34">
        <v>-38</v>
      </c>
      <c r="F18" s="160">
        <v>3</v>
      </c>
      <c r="G18" s="161"/>
      <c r="H18" s="157">
        <v>0</v>
      </c>
      <c r="I18" s="157">
        <v>0</v>
      </c>
      <c r="J18" s="157">
        <v>10</v>
      </c>
      <c r="K18" s="157">
        <v>0</v>
      </c>
      <c r="L18" s="157">
        <v>0</v>
      </c>
      <c r="M18" s="159">
        <v>0</v>
      </c>
      <c r="N18" s="157">
        <v>0.5</v>
      </c>
      <c r="O18" s="135"/>
    </row>
    <row r="19" spans="1:15" x14ac:dyDescent="0.3">
      <c r="A19" s="162" t="s">
        <v>51</v>
      </c>
      <c r="B19" s="21">
        <v>2011</v>
      </c>
      <c r="C19" s="163" t="s">
        <v>53</v>
      </c>
      <c r="D19" s="160">
        <v>15</v>
      </c>
      <c r="E19" s="34">
        <v>-69</v>
      </c>
      <c r="F19" s="160">
        <v>66</v>
      </c>
      <c r="G19" s="161">
        <v>11</v>
      </c>
      <c r="H19" s="157">
        <v>10</v>
      </c>
      <c r="I19" s="157">
        <v>2</v>
      </c>
      <c r="J19" s="157">
        <v>20</v>
      </c>
      <c r="K19" s="157">
        <v>2</v>
      </c>
      <c r="L19" s="157">
        <v>3</v>
      </c>
      <c r="M19" s="159">
        <v>9000</v>
      </c>
      <c r="N19" s="157"/>
      <c r="O19" s="135"/>
    </row>
    <row r="20" spans="1:15" x14ac:dyDescent="0.3">
      <c r="A20" s="162" t="s">
        <v>51</v>
      </c>
      <c r="B20" s="21">
        <v>2008</v>
      </c>
      <c r="C20" s="163" t="s">
        <v>54</v>
      </c>
      <c r="D20" s="160">
        <v>17</v>
      </c>
      <c r="E20" s="34">
        <v>-40</v>
      </c>
      <c r="F20" s="160">
        <v>63</v>
      </c>
      <c r="G20" s="161">
        <v>30</v>
      </c>
      <c r="H20" s="157">
        <v>11</v>
      </c>
      <c r="I20" s="157">
        <v>3</v>
      </c>
      <c r="J20" s="157">
        <v>16</v>
      </c>
      <c r="K20" s="157">
        <v>8</v>
      </c>
      <c r="L20" s="157">
        <v>10</v>
      </c>
      <c r="M20" s="159">
        <v>18500</v>
      </c>
      <c r="N20" s="157"/>
      <c r="O20" s="135"/>
    </row>
    <row r="21" spans="1:15" x14ac:dyDescent="0.3">
      <c r="A21" s="162" t="s">
        <v>51</v>
      </c>
      <c r="B21" s="21">
        <v>2013</v>
      </c>
      <c r="C21" s="163" t="s">
        <v>94</v>
      </c>
      <c r="D21" s="160">
        <v>14</v>
      </c>
      <c r="E21" s="34">
        <v>-2</v>
      </c>
      <c r="F21" s="160">
        <v>14</v>
      </c>
      <c r="G21" s="161">
        <v>2</v>
      </c>
      <c r="H21" s="157">
        <v>1</v>
      </c>
      <c r="I21" s="157">
        <v>1</v>
      </c>
      <c r="J21" s="157">
        <v>6</v>
      </c>
      <c r="K21" s="157">
        <v>0</v>
      </c>
      <c r="L21" s="157">
        <v>0</v>
      </c>
      <c r="M21" s="159">
        <v>0</v>
      </c>
      <c r="N21" s="157"/>
      <c r="O21" s="135"/>
    </row>
    <row r="22" spans="1:15" x14ac:dyDescent="0.3">
      <c r="A22" s="162" t="s">
        <v>51</v>
      </c>
      <c r="B22" s="21">
        <v>2006</v>
      </c>
      <c r="C22" s="163" t="s">
        <v>55</v>
      </c>
      <c r="D22" s="160">
        <v>78</v>
      </c>
      <c r="E22" s="34">
        <v>-16</v>
      </c>
      <c r="F22" s="160">
        <v>107</v>
      </c>
      <c r="G22" s="161">
        <v>35</v>
      </c>
      <c r="H22" s="157">
        <v>6</v>
      </c>
      <c r="I22" s="157">
        <v>10</v>
      </c>
      <c r="J22" s="157">
        <v>17</v>
      </c>
      <c r="K22" s="157">
        <v>8</v>
      </c>
      <c r="L22" s="157">
        <v>8</v>
      </c>
      <c r="M22" s="159">
        <v>18250</v>
      </c>
      <c r="N22" s="157">
        <v>0.5</v>
      </c>
      <c r="O22" s="135"/>
    </row>
    <row r="23" spans="1:15" x14ac:dyDescent="0.3">
      <c r="A23" s="162" t="s">
        <v>51</v>
      </c>
      <c r="B23" s="21">
        <v>2011</v>
      </c>
      <c r="C23" s="163" t="s">
        <v>56</v>
      </c>
      <c r="D23" s="160"/>
      <c r="E23" s="34">
        <v>-29</v>
      </c>
      <c r="F23" s="160">
        <v>3</v>
      </c>
      <c r="G23" s="161"/>
      <c r="H23" s="157">
        <v>0</v>
      </c>
      <c r="I23" s="157">
        <v>0</v>
      </c>
      <c r="J23" s="157">
        <v>5</v>
      </c>
      <c r="K23" s="157">
        <v>0</v>
      </c>
      <c r="L23" s="157">
        <v>0</v>
      </c>
      <c r="M23" s="159">
        <v>0</v>
      </c>
      <c r="N23" s="157"/>
      <c r="O23" s="135"/>
    </row>
    <row r="24" spans="1:15" x14ac:dyDescent="0.3">
      <c r="A24" s="162" t="s">
        <v>51</v>
      </c>
      <c r="B24" s="21">
        <v>2018</v>
      </c>
      <c r="C24" s="163" t="s">
        <v>57</v>
      </c>
      <c r="D24" s="160">
        <v>19</v>
      </c>
      <c r="E24" s="34">
        <v>-14</v>
      </c>
      <c r="F24" s="160">
        <v>22</v>
      </c>
      <c r="G24" s="161">
        <v>4</v>
      </c>
      <c r="H24" s="157">
        <v>1</v>
      </c>
      <c r="I24" s="157">
        <v>3</v>
      </c>
      <c r="J24" s="157">
        <v>4</v>
      </c>
      <c r="K24" s="157">
        <v>11</v>
      </c>
      <c r="L24" s="157">
        <v>11</v>
      </c>
      <c r="M24" s="159">
        <v>9750</v>
      </c>
      <c r="N24" s="157"/>
      <c r="O24" s="135"/>
    </row>
    <row r="25" spans="1:15" x14ac:dyDescent="0.3">
      <c r="A25" s="162" t="s">
        <v>51</v>
      </c>
      <c r="B25" s="21">
        <v>2010</v>
      </c>
      <c r="C25" s="163" t="s">
        <v>59</v>
      </c>
      <c r="D25" s="160">
        <v>54</v>
      </c>
      <c r="E25" s="34">
        <v>-6</v>
      </c>
      <c r="F25" s="160">
        <v>79</v>
      </c>
      <c r="G25" s="161">
        <v>19</v>
      </c>
      <c r="H25" s="157">
        <v>13</v>
      </c>
      <c r="I25" s="157">
        <v>1</v>
      </c>
      <c r="J25" s="157">
        <v>8</v>
      </c>
      <c r="K25" s="157">
        <v>6</v>
      </c>
      <c r="L25" s="157">
        <v>10</v>
      </c>
      <c r="M25" s="159">
        <v>15500</v>
      </c>
      <c r="N25" s="157"/>
      <c r="O25" s="135"/>
    </row>
    <row r="26" spans="1:15" x14ac:dyDescent="0.3">
      <c r="A26" s="162" t="s">
        <v>51</v>
      </c>
      <c r="B26" s="21">
        <v>2006</v>
      </c>
      <c r="C26" s="163" t="s">
        <v>60</v>
      </c>
      <c r="D26" s="160">
        <v>84</v>
      </c>
      <c r="E26" s="34">
        <v>-25</v>
      </c>
      <c r="F26" s="160">
        <v>87</v>
      </c>
      <c r="G26" s="161">
        <v>35</v>
      </c>
      <c r="H26" s="157">
        <v>29</v>
      </c>
      <c r="I26" s="157">
        <v>5</v>
      </c>
      <c r="J26" s="157">
        <v>14</v>
      </c>
      <c r="K26" s="157">
        <v>6</v>
      </c>
      <c r="L26" s="157">
        <v>8</v>
      </c>
      <c r="M26" s="159">
        <v>30000</v>
      </c>
      <c r="N26" s="157"/>
      <c r="O26" s="135"/>
    </row>
    <row r="27" spans="1:15" x14ac:dyDescent="0.3">
      <c r="A27" s="162" t="s">
        <v>51</v>
      </c>
      <c r="B27" s="21">
        <v>2020</v>
      </c>
      <c r="C27" s="163" t="s">
        <v>159</v>
      </c>
      <c r="D27" s="160">
        <v>2</v>
      </c>
      <c r="E27" s="105">
        <v>2</v>
      </c>
      <c r="F27" s="160">
        <v>10</v>
      </c>
      <c r="G27" s="161">
        <v>5</v>
      </c>
      <c r="H27" s="157">
        <v>4</v>
      </c>
      <c r="I27" s="157">
        <v>1</v>
      </c>
      <c r="J27" s="157">
        <v>10</v>
      </c>
      <c r="K27" s="157">
        <v>0</v>
      </c>
      <c r="L27" s="157">
        <v>0</v>
      </c>
      <c r="M27" s="159">
        <v>0</v>
      </c>
      <c r="N27" s="157"/>
      <c r="O27" s="135"/>
    </row>
    <row r="28" spans="1:15" x14ac:dyDescent="0.3">
      <c r="A28" s="162" t="s">
        <v>51</v>
      </c>
      <c r="B28" s="21">
        <v>2011</v>
      </c>
      <c r="C28" s="163" t="s">
        <v>61</v>
      </c>
      <c r="D28" s="160">
        <v>16</v>
      </c>
      <c r="E28" s="34">
        <v>-12</v>
      </c>
      <c r="F28" s="160">
        <v>16</v>
      </c>
      <c r="G28" s="161">
        <v>10</v>
      </c>
      <c r="H28" s="157">
        <v>1</v>
      </c>
      <c r="I28" s="157">
        <v>6</v>
      </c>
      <c r="J28" s="157">
        <v>12</v>
      </c>
      <c r="K28" s="157">
        <v>1</v>
      </c>
      <c r="L28" s="157">
        <v>1</v>
      </c>
      <c r="M28" s="159">
        <v>0</v>
      </c>
      <c r="N28" s="157"/>
      <c r="O28" s="135"/>
    </row>
    <row r="29" spans="1:15" x14ac:dyDescent="0.3">
      <c r="A29" s="162" t="s">
        <v>51</v>
      </c>
      <c r="B29" s="21">
        <v>2009</v>
      </c>
      <c r="C29" s="163" t="s">
        <v>62</v>
      </c>
      <c r="D29" s="160">
        <v>33</v>
      </c>
      <c r="E29" s="34">
        <v>-25</v>
      </c>
      <c r="F29" s="160">
        <v>38</v>
      </c>
      <c r="G29" s="161">
        <v>17</v>
      </c>
      <c r="H29" s="157">
        <v>5</v>
      </c>
      <c r="I29" s="157">
        <v>1</v>
      </c>
      <c r="J29" s="157">
        <v>13</v>
      </c>
      <c r="K29" s="157">
        <v>14</v>
      </c>
      <c r="L29" s="157">
        <v>3</v>
      </c>
      <c r="M29" s="159">
        <v>14000</v>
      </c>
      <c r="N29" s="157"/>
      <c r="O29" s="135"/>
    </row>
    <row r="30" spans="1:15" x14ac:dyDescent="0.3">
      <c r="A30" s="162" t="s">
        <v>51</v>
      </c>
      <c r="B30" s="21">
        <v>2007</v>
      </c>
      <c r="C30" s="163" t="s">
        <v>63</v>
      </c>
      <c r="D30" s="160">
        <v>54</v>
      </c>
      <c r="E30" s="34">
        <v>-118</v>
      </c>
      <c r="F30" s="160">
        <v>80</v>
      </c>
      <c r="G30" s="161">
        <v>44</v>
      </c>
      <c r="H30" s="157">
        <v>17</v>
      </c>
      <c r="I30" s="157">
        <v>3</v>
      </c>
      <c r="J30" s="157">
        <v>7</v>
      </c>
      <c r="K30" s="157">
        <v>8</v>
      </c>
      <c r="L30" s="157">
        <v>15</v>
      </c>
      <c r="M30" s="159">
        <v>25000</v>
      </c>
      <c r="N30" s="157"/>
      <c r="O30" s="137"/>
    </row>
    <row r="31" spans="1:15" x14ac:dyDescent="0.3">
      <c r="A31" s="162" t="s">
        <v>51</v>
      </c>
      <c r="B31" s="21">
        <v>2007</v>
      </c>
      <c r="C31" s="163" t="s">
        <v>64</v>
      </c>
      <c r="D31" s="160">
        <v>76</v>
      </c>
      <c r="E31" s="34">
        <v>-12</v>
      </c>
      <c r="F31" s="160">
        <v>116</v>
      </c>
      <c r="G31" s="161">
        <v>41</v>
      </c>
      <c r="H31" s="157">
        <v>35</v>
      </c>
      <c r="I31" s="157">
        <v>4</v>
      </c>
      <c r="J31" s="157">
        <v>10</v>
      </c>
      <c r="K31" s="157">
        <v>14</v>
      </c>
      <c r="L31" s="157">
        <v>14</v>
      </c>
      <c r="M31" s="159">
        <v>14000</v>
      </c>
      <c r="N31" s="157"/>
      <c r="O31" s="135"/>
    </row>
    <row r="32" spans="1:15" x14ac:dyDescent="0.3">
      <c r="A32" s="162" t="s">
        <v>51</v>
      </c>
      <c r="B32" s="21">
        <v>2011</v>
      </c>
      <c r="C32" s="163" t="s">
        <v>65</v>
      </c>
      <c r="D32" s="160">
        <v>20</v>
      </c>
      <c r="E32" s="34">
        <v>-15</v>
      </c>
      <c r="F32" s="160">
        <v>22</v>
      </c>
      <c r="G32" s="161">
        <v>2</v>
      </c>
      <c r="H32" s="157">
        <v>2</v>
      </c>
      <c r="I32" s="157">
        <v>2</v>
      </c>
      <c r="J32" s="157">
        <v>9</v>
      </c>
      <c r="K32" s="157">
        <v>1</v>
      </c>
      <c r="L32" s="157">
        <v>1</v>
      </c>
      <c r="M32" s="159">
        <v>0</v>
      </c>
      <c r="N32" s="157"/>
      <c r="O32" s="135"/>
    </row>
    <row r="33" spans="1:15" x14ac:dyDescent="0.3">
      <c r="A33" s="162" t="s">
        <v>51</v>
      </c>
      <c r="B33" s="21">
        <v>2016</v>
      </c>
      <c r="C33" s="163" t="s">
        <v>66</v>
      </c>
      <c r="D33" s="160"/>
      <c r="E33" s="34">
        <v>0</v>
      </c>
      <c r="F33" s="160"/>
      <c r="G33" s="161"/>
      <c r="H33" s="157">
        <v>0</v>
      </c>
      <c r="I33" s="157">
        <v>0</v>
      </c>
      <c r="J33" s="157">
        <v>8</v>
      </c>
      <c r="K33" s="157">
        <v>0</v>
      </c>
      <c r="L33" s="157">
        <v>0</v>
      </c>
      <c r="M33" s="159">
        <v>0</v>
      </c>
      <c r="N33" s="157"/>
      <c r="O33" s="135"/>
    </row>
    <row r="34" spans="1:15" x14ac:dyDescent="0.3">
      <c r="A34" s="162" t="s">
        <v>51</v>
      </c>
      <c r="B34" s="21">
        <v>2009</v>
      </c>
      <c r="C34" s="163" t="s">
        <v>67</v>
      </c>
      <c r="D34" s="160">
        <v>30</v>
      </c>
      <c r="E34" s="34">
        <v>-9</v>
      </c>
      <c r="F34" s="160">
        <v>49</v>
      </c>
      <c r="G34" s="161">
        <v>24</v>
      </c>
      <c r="H34" s="157">
        <v>8</v>
      </c>
      <c r="I34" s="157">
        <v>5</v>
      </c>
      <c r="J34" s="157">
        <v>14</v>
      </c>
      <c r="K34" s="157">
        <v>4</v>
      </c>
      <c r="L34" s="157">
        <v>4</v>
      </c>
      <c r="M34" s="159">
        <v>16000</v>
      </c>
      <c r="N34" s="157">
        <v>0.5</v>
      </c>
      <c r="O34" s="135"/>
    </row>
    <row r="35" spans="1:15" x14ac:dyDescent="0.3">
      <c r="A35" s="162" t="s">
        <v>51</v>
      </c>
      <c r="B35" s="21">
        <v>2019</v>
      </c>
      <c r="C35" s="163" t="s">
        <v>99</v>
      </c>
      <c r="D35" s="160">
        <v>12</v>
      </c>
      <c r="E35" s="34">
        <v>0</v>
      </c>
      <c r="F35" s="160">
        <v>13</v>
      </c>
      <c r="G35" s="161">
        <v>6</v>
      </c>
      <c r="H35" s="157">
        <v>1</v>
      </c>
      <c r="I35" s="157">
        <v>1</v>
      </c>
      <c r="J35" s="157">
        <v>8</v>
      </c>
      <c r="K35" s="157">
        <v>2</v>
      </c>
      <c r="L35" s="157">
        <v>1</v>
      </c>
      <c r="M35" s="159">
        <v>4000</v>
      </c>
      <c r="N35" s="157"/>
      <c r="O35" s="135"/>
    </row>
    <row r="36" spans="1:15" x14ac:dyDescent="0.3">
      <c r="A36" s="162" t="s">
        <v>51</v>
      </c>
      <c r="B36" s="21">
        <v>2003</v>
      </c>
      <c r="C36" s="163" t="s">
        <v>68</v>
      </c>
      <c r="D36" s="160">
        <v>44</v>
      </c>
      <c r="E36" s="34">
        <v>-71</v>
      </c>
      <c r="F36" s="160">
        <v>76</v>
      </c>
      <c r="G36" s="161">
        <v>33</v>
      </c>
      <c r="H36" s="157">
        <v>15</v>
      </c>
      <c r="I36" s="157">
        <v>7</v>
      </c>
      <c r="J36" s="157">
        <v>20</v>
      </c>
      <c r="K36" s="157">
        <v>12</v>
      </c>
      <c r="L36" s="157">
        <v>12</v>
      </c>
      <c r="M36" s="159">
        <v>36000</v>
      </c>
      <c r="N36" s="157"/>
      <c r="O36" s="135"/>
    </row>
    <row r="37" spans="1:15" x14ac:dyDescent="0.3">
      <c r="A37" s="162" t="s">
        <v>51</v>
      </c>
      <c r="B37" s="21">
        <v>2008</v>
      </c>
      <c r="C37" s="163" t="s">
        <v>100</v>
      </c>
      <c r="D37" s="161"/>
      <c r="E37" s="34">
        <v>-24</v>
      </c>
      <c r="F37" s="161"/>
      <c r="G37" s="161"/>
      <c r="H37" s="157">
        <v>0</v>
      </c>
      <c r="I37" s="157">
        <v>0</v>
      </c>
      <c r="J37" s="157">
        <v>15</v>
      </c>
      <c r="K37" s="157">
        <v>2</v>
      </c>
      <c r="L37" s="157">
        <v>2</v>
      </c>
      <c r="M37" s="159">
        <v>300</v>
      </c>
      <c r="N37" s="157"/>
      <c r="O37" s="135"/>
    </row>
    <row r="38" spans="1:15" x14ac:dyDescent="0.3">
      <c r="A38" s="162" t="s">
        <v>28</v>
      </c>
      <c r="B38" s="21">
        <v>1998</v>
      </c>
      <c r="C38" s="163" t="s">
        <v>90</v>
      </c>
      <c r="D38" s="160">
        <v>60</v>
      </c>
      <c r="E38" s="34">
        <v>-39</v>
      </c>
      <c r="F38" s="160">
        <v>72</v>
      </c>
      <c r="G38" s="161">
        <v>53</v>
      </c>
      <c r="H38" s="157">
        <v>24</v>
      </c>
      <c r="I38" s="157">
        <v>1</v>
      </c>
      <c r="J38" s="157">
        <v>14</v>
      </c>
      <c r="K38" s="157">
        <v>7</v>
      </c>
      <c r="L38" s="157">
        <v>7</v>
      </c>
      <c r="M38" s="159">
        <v>14000</v>
      </c>
      <c r="N38" s="157"/>
      <c r="O38" s="135"/>
    </row>
    <row r="39" spans="1:15" s="16" customFormat="1" x14ac:dyDescent="0.3">
      <c r="A39" s="162" t="s">
        <v>28</v>
      </c>
      <c r="B39" s="21">
        <v>2000</v>
      </c>
      <c r="C39" s="163" t="s">
        <v>29</v>
      </c>
      <c r="D39" s="160">
        <v>134</v>
      </c>
      <c r="E39" s="34">
        <v>-94</v>
      </c>
      <c r="F39" s="160">
        <v>211</v>
      </c>
      <c r="G39" s="161">
        <v>68</v>
      </c>
      <c r="H39" s="157">
        <v>14</v>
      </c>
      <c r="I39" s="157">
        <v>14</v>
      </c>
      <c r="J39" s="157">
        <v>28</v>
      </c>
      <c r="K39" s="157">
        <v>15</v>
      </c>
      <c r="L39" s="157">
        <v>25</v>
      </c>
      <c r="M39" s="159">
        <v>60000</v>
      </c>
      <c r="N39" s="157">
        <v>0.5</v>
      </c>
      <c r="O39" s="135"/>
    </row>
    <row r="40" spans="1:15" x14ac:dyDescent="0.3">
      <c r="A40" s="162" t="s">
        <v>28</v>
      </c>
      <c r="B40" s="21">
        <v>2010</v>
      </c>
      <c r="C40" s="163" t="s">
        <v>89</v>
      </c>
      <c r="D40" s="160"/>
      <c r="E40" s="34">
        <v>-78</v>
      </c>
      <c r="F40" s="160">
        <v>2</v>
      </c>
      <c r="G40" s="161"/>
      <c r="H40" s="157">
        <v>0</v>
      </c>
      <c r="I40" s="157">
        <v>0</v>
      </c>
      <c r="J40" s="157">
        <v>10</v>
      </c>
      <c r="K40" s="157">
        <v>0</v>
      </c>
      <c r="L40" s="157">
        <v>0</v>
      </c>
      <c r="M40" s="159">
        <v>0</v>
      </c>
      <c r="N40" s="157"/>
      <c r="O40" s="135"/>
    </row>
    <row r="41" spans="1:15" x14ac:dyDescent="0.3">
      <c r="A41" s="162" t="s">
        <v>28</v>
      </c>
      <c r="B41" s="21">
        <v>2007</v>
      </c>
      <c r="C41" s="163" t="s">
        <v>30</v>
      </c>
      <c r="D41" s="160">
        <v>130</v>
      </c>
      <c r="E41" s="102">
        <v>33</v>
      </c>
      <c r="F41" s="160">
        <v>204</v>
      </c>
      <c r="G41" s="161">
        <v>102</v>
      </c>
      <c r="H41" s="157">
        <v>34</v>
      </c>
      <c r="I41" s="157">
        <v>5</v>
      </c>
      <c r="J41" s="157">
        <v>35</v>
      </c>
      <c r="K41" s="157">
        <v>27</v>
      </c>
      <c r="L41" s="157">
        <v>27</v>
      </c>
      <c r="M41" s="159">
        <v>171000</v>
      </c>
      <c r="N41" s="157">
        <v>0.6</v>
      </c>
      <c r="O41" s="135"/>
    </row>
    <row r="42" spans="1:15" x14ac:dyDescent="0.3">
      <c r="A42" s="162" t="s">
        <v>28</v>
      </c>
      <c r="B42" s="21">
        <v>2010</v>
      </c>
      <c r="C42" s="163" t="s">
        <v>31</v>
      </c>
      <c r="D42" s="160">
        <v>10</v>
      </c>
      <c r="E42" s="34">
        <v>-5</v>
      </c>
      <c r="F42" s="160">
        <v>26</v>
      </c>
      <c r="G42" s="161">
        <v>1</v>
      </c>
      <c r="H42" s="157">
        <v>7</v>
      </c>
      <c r="I42" s="157">
        <v>4</v>
      </c>
      <c r="J42" s="157">
        <v>15</v>
      </c>
      <c r="K42" s="157">
        <v>2</v>
      </c>
      <c r="L42" s="157">
        <v>2</v>
      </c>
      <c r="M42" s="159">
        <v>3000</v>
      </c>
      <c r="N42" s="157">
        <v>0.5</v>
      </c>
      <c r="O42" s="135"/>
    </row>
    <row r="43" spans="1:15" x14ac:dyDescent="0.3">
      <c r="A43" s="162" t="s">
        <v>28</v>
      </c>
      <c r="B43" s="21">
        <v>2002</v>
      </c>
      <c r="C43" s="163" t="s">
        <v>32</v>
      </c>
      <c r="D43" s="160">
        <v>109</v>
      </c>
      <c r="E43" s="102">
        <v>17</v>
      </c>
      <c r="F43" s="160">
        <v>146</v>
      </c>
      <c r="G43" s="161">
        <v>64</v>
      </c>
      <c r="H43" s="157">
        <v>13</v>
      </c>
      <c r="I43" s="157">
        <v>12</v>
      </c>
      <c r="J43" s="157">
        <v>18</v>
      </c>
      <c r="K43" s="157">
        <v>7</v>
      </c>
      <c r="L43" s="157">
        <v>9</v>
      </c>
      <c r="M43" s="159">
        <v>12000</v>
      </c>
      <c r="N43" s="157">
        <v>0.5</v>
      </c>
      <c r="O43" s="135"/>
    </row>
    <row r="44" spans="1:15" x14ac:dyDescent="0.3">
      <c r="A44" s="162" t="s">
        <v>28</v>
      </c>
      <c r="B44" s="21">
        <v>2005</v>
      </c>
      <c r="C44" s="163" t="s">
        <v>33</v>
      </c>
      <c r="D44" s="161">
        <v>30</v>
      </c>
      <c r="E44" s="34">
        <v>-9</v>
      </c>
      <c r="F44" s="161">
        <v>38</v>
      </c>
      <c r="G44" s="161">
        <v>13</v>
      </c>
      <c r="H44" s="157">
        <v>5</v>
      </c>
      <c r="I44" s="157">
        <v>4</v>
      </c>
      <c r="J44" s="157">
        <v>14</v>
      </c>
      <c r="K44" s="157">
        <v>30</v>
      </c>
      <c r="L44" s="157">
        <v>9</v>
      </c>
      <c r="M44" s="159">
        <v>35750</v>
      </c>
      <c r="N44" s="157"/>
      <c r="O44" s="135"/>
    </row>
    <row r="45" spans="1:15" x14ac:dyDescent="0.3">
      <c r="A45" s="162" t="s">
        <v>28</v>
      </c>
      <c r="B45" s="21">
        <v>2005</v>
      </c>
      <c r="C45" s="163" t="s">
        <v>34</v>
      </c>
      <c r="D45" s="161">
        <v>6</v>
      </c>
      <c r="E45" s="34">
        <v>-17</v>
      </c>
      <c r="F45" s="161">
        <v>9</v>
      </c>
      <c r="G45" s="161">
        <v>1</v>
      </c>
      <c r="H45" s="157">
        <v>3</v>
      </c>
      <c r="I45" s="157">
        <v>1</v>
      </c>
      <c r="J45" s="157">
        <v>12</v>
      </c>
      <c r="K45" s="157">
        <v>1</v>
      </c>
      <c r="L45" s="157">
        <v>2</v>
      </c>
      <c r="M45" s="159">
        <v>2500</v>
      </c>
      <c r="N45" s="157"/>
      <c r="O45" s="135"/>
    </row>
    <row r="46" spans="1:15" x14ac:dyDescent="0.3">
      <c r="A46" s="162" t="s">
        <v>28</v>
      </c>
      <c r="B46" s="21">
        <v>2008</v>
      </c>
      <c r="C46" s="163" t="s">
        <v>35</v>
      </c>
      <c r="D46" s="161">
        <v>17</v>
      </c>
      <c r="E46" s="34">
        <v>-13</v>
      </c>
      <c r="F46" s="161">
        <v>39</v>
      </c>
      <c r="G46" s="161">
        <v>17</v>
      </c>
      <c r="H46" s="157">
        <v>14</v>
      </c>
      <c r="I46" s="157">
        <v>2</v>
      </c>
      <c r="J46" s="157">
        <v>17</v>
      </c>
      <c r="K46" s="157">
        <v>5</v>
      </c>
      <c r="L46" s="157">
        <v>11</v>
      </c>
      <c r="M46" s="159">
        <v>7500</v>
      </c>
      <c r="N46" s="157"/>
      <c r="O46" s="135"/>
    </row>
    <row r="47" spans="1:15" x14ac:dyDescent="0.3">
      <c r="A47" s="162" t="s">
        <v>28</v>
      </c>
      <c r="B47" s="21">
        <v>2018</v>
      </c>
      <c r="C47" s="163" t="s">
        <v>36</v>
      </c>
      <c r="D47" s="161"/>
      <c r="E47" s="34">
        <v>-20</v>
      </c>
      <c r="F47" s="161"/>
      <c r="G47" s="161"/>
      <c r="H47" s="157">
        <v>0</v>
      </c>
      <c r="I47" s="157">
        <v>0</v>
      </c>
      <c r="J47" s="157">
        <v>11</v>
      </c>
      <c r="K47" s="157">
        <v>0</v>
      </c>
      <c r="L47" s="157">
        <v>0</v>
      </c>
      <c r="M47" s="159">
        <v>0</v>
      </c>
      <c r="N47" s="157"/>
      <c r="O47" s="135"/>
    </row>
    <row r="48" spans="1:15" x14ac:dyDescent="0.3">
      <c r="A48" s="162" t="s">
        <v>28</v>
      </c>
      <c r="B48" s="21">
        <v>1999</v>
      </c>
      <c r="C48" s="163" t="s">
        <v>37</v>
      </c>
      <c r="D48" s="161">
        <v>91</v>
      </c>
      <c r="E48" s="34">
        <v>-82</v>
      </c>
      <c r="F48" s="161">
        <v>115</v>
      </c>
      <c r="G48" s="161">
        <v>26</v>
      </c>
      <c r="H48" s="157">
        <v>13</v>
      </c>
      <c r="I48" s="157">
        <v>5</v>
      </c>
      <c r="J48" s="157">
        <v>19</v>
      </c>
      <c r="K48" s="157">
        <v>7</v>
      </c>
      <c r="L48" s="157">
        <v>8</v>
      </c>
      <c r="M48" s="159">
        <v>20500</v>
      </c>
      <c r="N48" s="157">
        <v>0.5</v>
      </c>
      <c r="O48" s="135"/>
    </row>
    <row r="49" spans="1:15" x14ac:dyDescent="0.3">
      <c r="A49" s="162" t="s">
        <v>28</v>
      </c>
      <c r="B49" s="21">
        <v>2018</v>
      </c>
      <c r="C49" s="163" t="s">
        <v>38</v>
      </c>
      <c r="D49" s="161"/>
      <c r="E49" s="34">
        <v>-8</v>
      </c>
      <c r="F49" s="161">
        <v>5</v>
      </c>
      <c r="G49" s="161"/>
      <c r="H49" s="157">
        <v>0</v>
      </c>
      <c r="I49" s="157">
        <v>0</v>
      </c>
      <c r="J49" s="157">
        <v>8</v>
      </c>
      <c r="K49" s="157">
        <v>0</v>
      </c>
      <c r="L49" s="157">
        <v>0</v>
      </c>
      <c r="M49" s="159">
        <v>0</v>
      </c>
      <c r="N49" s="157"/>
      <c r="O49" s="135"/>
    </row>
    <row r="50" spans="1:15" ht="12" customHeight="1" x14ac:dyDescent="0.3">
      <c r="A50" s="162" t="s">
        <v>28</v>
      </c>
      <c r="B50" s="21">
        <v>1994</v>
      </c>
      <c r="C50" s="163" t="s">
        <v>39</v>
      </c>
      <c r="D50" s="161">
        <v>981</v>
      </c>
      <c r="E50" s="34">
        <v>-74</v>
      </c>
      <c r="F50" s="161">
        <v>1454</v>
      </c>
      <c r="G50" s="161">
        <v>503</v>
      </c>
      <c r="H50" s="157">
        <v>205</v>
      </c>
      <c r="I50" s="157">
        <v>43</v>
      </c>
      <c r="J50" s="157">
        <v>55</v>
      </c>
      <c r="K50" s="157">
        <v>46</v>
      </c>
      <c r="L50" s="157">
        <v>156</v>
      </c>
      <c r="M50" s="159">
        <v>151000</v>
      </c>
      <c r="N50" s="157">
        <v>3.5</v>
      </c>
      <c r="O50" s="135"/>
    </row>
    <row r="51" spans="1:15" x14ac:dyDescent="0.3">
      <c r="A51" s="162" t="s">
        <v>28</v>
      </c>
      <c r="B51" s="21">
        <v>2016</v>
      </c>
      <c r="C51" s="163" t="s">
        <v>40</v>
      </c>
      <c r="D51" s="161"/>
      <c r="E51" s="34">
        <v>-25</v>
      </c>
      <c r="F51" s="161">
        <v>10</v>
      </c>
      <c r="G51" s="161"/>
      <c r="H51" s="157">
        <v>0</v>
      </c>
      <c r="I51" s="157">
        <v>0</v>
      </c>
      <c r="J51" s="157">
        <v>7</v>
      </c>
      <c r="K51" s="157">
        <v>0</v>
      </c>
      <c r="L51" s="157">
        <v>0</v>
      </c>
      <c r="M51" s="159">
        <v>0</v>
      </c>
      <c r="N51" s="157"/>
      <c r="O51" s="135"/>
    </row>
    <row r="52" spans="1:15" x14ac:dyDescent="0.3">
      <c r="A52" s="162" t="s">
        <v>28</v>
      </c>
      <c r="B52" s="21">
        <v>2010</v>
      </c>
      <c r="C52" s="163" t="s">
        <v>41</v>
      </c>
      <c r="D52" s="161">
        <v>16</v>
      </c>
      <c r="E52" s="34">
        <v>-24</v>
      </c>
      <c r="F52" s="161">
        <v>19</v>
      </c>
      <c r="G52" s="161">
        <v>12</v>
      </c>
      <c r="H52" s="157">
        <v>11</v>
      </c>
      <c r="I52" s="157">
        <v>1</v>
      </c>
      <c r="J52" s="157">
        <v>8</v>
      </c>
      <c r="K52" s="157">
        <v>4</v>
      </c>
      <c r="L52" s="157">
        <v>7</v>
      </c>
      <c r="M52" s="159">
        <v>8000</v>
      </c>
      <c r="N52" s="157"/>
      <c r="O52" s="135"/>
    </row>
    <row r="53" spans="1:15" x14ac:dyDescent="0.3">
      <c r="A53" s="162" t="s">
        <v>28</v>
      </c>
      <c r="B53" s="21">
        <v>2001</v>
      </c>
      <c r="C53" s="163" t="s">
        <v>42</v>
      </c>
      <c r="D53" s="161">
        <v>11</v>
      </c>
      <c r="E53" s="34">
        <v>-20</v>
      </c>
      <c r="F53" s="161">
        <v>20</v>
      </c>
      <c r="G53" s="161">
        <v>14</v>
      </c>
      <c r="H53" s="157">
        <v>7</v>
      </c>
      <c r="I53" s="157">
        <v>1</v>
      </c>
      <c r="J53" s="157">
        <v>13</v>
      </c>
      <c r="K53" s="157">
        <v>1</v>
      </c>
      <c r="L53" s="157">
        <v>1</v>
      </c>
      <c r="M53" s="159">
        <v>4000</v>
      </c>
      <c r="N53" s="157"/>
      <c r="O53" s="135"/>
    </row>
    <row r="54" spans="1:15" x14ac:dyDescent="0.3">
      <c r="A54" s="162" t="s">
        <v>28</v>
      </c>
      <c r="B54" s="21">
        <v>2011</v>
      </c>
      <c r="C54" s="163" t="s">
        <v>43</v>
      </c>
      <c r="D54" s="161"/>
      <c r="E54" s="34">
        <v>0</v>
      </c>
      <c r="F54" s="161">
        <v>1</v>
      </c>
      <c r="G54" s="161"/>
      <c r="H54" s="157">
        <v>0</v>
      </c>
      <c r="I54" s="157">
        <v>0</v>
      </c>
      <c r="J54" s="157">
        <v>6</v>
      </c>
      <c r="K54" s="157">
        <v>0</v>
      </c>
      <c r="L54" s="157">
        <v>0</v>
      </c>
      <c r="M54" s="159">
        <v>0</v>
      </c>
      <c r="N54" s="157"/>
      <c r="O54" s="135"/>
    </row>
    <row r="55" spans="1:15" x14ac:dyDescent="0.3">
      <c r="A55" s="162" t="s">
        <v>28</v>
      </c>
      <c r="B55" s="96">
        <v>2007</v>
      </c>
      <c r="C55" s="158" t="s">
        <v>44</v>
      </c>
      <c r="D55" s="161">
        <v>29</v>
      </c>
      <c r="E55" s="34">
        <v>-164</v>
      </c>
      <c r="F55" s="161">
        <v>38</v>
      </c>
      <c r="G55" s="161">
        <v>42</v>
      </c>
      <c r="H55" s="157">
        <v>12</v>
      </c>
      <c r="I55" s="157">
        <v>2</v>
      </c>
      <c r="J55" s="157">
        <v>27</v>
      </c>
      <c r="K55" s="157">
        <v>8</v>
      </c>
      <c r="L55" s="157">
        <v>11</v>
      </c>
      <c r="M55" s="159">
        <v>62000</v>
      </c>
      <c r="N55" s="157">
        <v>0.45</v>
      </c>
      <c r="O55" s="135"/>
    </row>
    <row r="56" spans="1:15" x14ac:dyDescent="0.3">
      <c r="A56" s="162" t="s">
        <v>28</v>
      </c>
      <c r="B56" s="96">
        <v>2010</v>
      </c>
      <c r="C56" s="158" t="s">
        <v>45</v>
      </c>
      <c r="D56" s="161"/>
      <c r="E56" s="34">
        <v>-32</v>
      </c>
      <c r="F56" s="161"/>
      <c r="G56" s="161">
        <v>9</v>
      </c>
      <c r="H56" s="157">
        <v>0</v>
      </c>
      <c r="I56" s="157">
        <v>0</v>
      </c>
      <c r="J56" s="157">
        <v>8</v>
      </c>
      <c r="K56" s="157">
        <v>0</v>
      </c>
      <c r="L56" s="157">
        <v>0</v>
      </c>
      <c r="M56" s="159">
        <v>0</v>
      </c>
      <c r="N56" s="157"/>
      <c r="O56" s="135"/>
    </row>
    <row r="57" spans="1:15" x14ac:dyDescent="0.3">
      <c r="A57" s="162" t="s">
        <v>28</v>
      </c>
      <c r="B57" s="96">
        <v>2018</v>
      </c>
      <c r="C57" s="158" t="s">
        <v>46</v>
      </c>
      <c r="D57" s="161">
        <v>37</v>
      </c>
      <c r="E57" s="102">
        <v>5</v>
      </c>
      <c r="F57" s="161">
        <v>60</v>
      </c>
      <c r="G57" s="161">
        <v>29</v>
      </c>
      <c r="H57" s="157">
        <v>7</v>
      </c>
      <c r="I57" s="157">
        <v>1</v>
      </c>
      <c r="J57" s="157">
        <v>17</v>
      </c>
      <c r="K57" s="157">
        <v>4</v>
      </c>
      <c r="L57" s="157">
        <v>2</v>
      </c>
      <c r="M57" s="159">
        <v>16000</v>
      </c>
      <c r="N57" s="157">
        <v>0.75</v>
      </c>
      <c r="O57" s="135"/>
    </row>
    <row r="58" spans="1:15" x14ac:dyDescent="0.3">
      <c r="A58" s="162" t="s">
        <v>28</v>
      </c>
      <c r="B58" s="21">
        <v>2020</v>
      </c>
      <c r="C58" s="163" t="s">
        <v>160</v>
      </c>
      <c r="D58" s="161"/>
      <c r="E58" s="34">
        <v>0</v>
      </c>
      <c r="F58" s="161">
        <v>4</v>
      </c>
      <c r="G58" s="161">
        <v>14</v>
      </c>
      <c r="H58" s="157">
        <v>0</v>
      </c>
      <c r="I58" s="157">
        <v>0</v>
      </c>
      <c r="J58" s="157">
        <v>3</v>
      </c>
      <c r="K58" s="157">
        <v>1</v>
      </c>
      <c r="L58" s="157">
        <v>1</v>
      </c>
      <c r="M58" s="159">
        <v>0</v>
      </c>
      <c r="N58" s="157"/>
      <c r="O58" s="135"/>
    </row>
    <row r="59" spans="1:15" x14ac:dyDescent="0.3">
      <c r="A59" s="162" t="s">
        <v>28</v>
      </c>
      <c r="B59" s="21">
        <v>2004</v>
      </c>
      <c r="C59" s="163" t="s">
        <v>47</v>
      </c>
      <c r="D59" s="161">
        <v>76</v>
      </c>
      <c r="E59" s="34">
        <v>-18</v>
      </c>
      <c r="F59" s="161">
        <v>76</v>
      </c>
      <c r="G59" s="161">
        <v>20</v>
      </c>
      <c r="H59" s="157">
        <v>6</v>
      </c>
      <c r="I59" s="157">
        <v>1</v>
      </c>
      <c r="J59" s="157">
        <v>15</v>
      </c>
      <c r="K59" s="157">
        <v>8</v>
      </c>
      <c r="L59" s="157">
        <v>9</v>
      </c>
      <c r="M59" s="159">
        <v>8000</v>
      </c>
      <c r="N59" s="157"/>
      <c r="O59" s="135"/>
    </row>
    <row r="60" spans="1:15" x14ac:dyDescent="0.3">
      <c r="A60" s="162" t="s">
        <v>28</v>
      </c>
      <c r="B60" s="21">
        <v>2000</v>
      </c>
      <c r="C60" s="163" t="s">
        <v>93</v>
      </c>
      <c r="D60" s="161">
        <v>85</v>
      </c>
      <c r="E60" s="34">
        <v>-210</v>
      </c>
      <c r="F60" s="161">
        <v>148</v>
      </c>
      <c r="G60" s="161">
        <v>59</v>
      </c>
      <c r="H60" s="157">
        <v>51</v>
      </c>
      <c r="I60" s="157">
        <v>1</v>
      </c>
      <c r="J60" s="157">
        <v>40</v>
      </c>
      <c r="K60" s="157">
        <v>4</v>
      </c>
      <c r="L60" s="157">
        <v>6</v>
      </c>
      <c r="M60" s="159">
        <v>60000</v>
      </c>
      <c r="N60" s="157">
        <v>1</v>
      </c>
      <c r="O60" s="136"/>
    </row>
    <row r="61" spans="1:15" x14ac:dyDescent="0.3">
      <c r="A61" s="162" t="s">
        <v>28</v>
      </c>
      <c r="B61" s="21">
        <v>2006</v>
      </c>
      <c r="C61" s="163" t="s">
        <v>48</v>
      </c>
      <c r="D61" s="160">
        <v>28</v>
      </c>
      <c r="E61" s="34">
        <v>-24</v>
      </c>
      <c r="F61" s="160">
        <v>62</v>
      </c>
      <c r="G61" s="161">
        <v>20</v>
      </c>
      <c r="H61" s="157">
        <v>10</v>
      </c>
      <c r="I61" s="157">
        <v>5</v>
      </c>
      <c r="J61" s="157"/>
      <c r="K61" s="157">
        <v>5</v>
      </c>
      <c r="L61" s="157">
        <v>5</v>
      </c>
      <c r="M61" s="159">
        <v>15000</v>
      </c>
      <c r="N61" s="157"/>
      <c r="O61" s="135"/>
    </row>
    <row r="62" spans="1:15" s="16" customFormat="1" x14ac:dyDescent="0.3">
      <c r="A62" s="162" t="s">
        <v>28</v>
      </c>
      <c r="B62" s="21">
        <v>2014</v>
      </c>
      <c r="C62" s="163" t="s">
        <v>49</v>
      </c>
      <c r="D62" s="160"/>
      <c r="E62" s="34">
        <v>-11</v>
      </c>
      <c r="F62" s="160">
        <v>7</v>
      </c>
      <c r="G62" s="161"/>
      <c r="H62" s="157">
        <v>0</v>
      </c>
      <c r="I62" s="157">
        <v>0</v>
      </c>
      <c r="J62" s="157">
        <v>6</v>
      </c>
      <c r="K62" s="157">
        <v>0</v>
      </c>
      <c r="L62" s="157">
        <v>0</v>
      </c>
      <c r="M62" s="159">
        <v>0</v>
      </c>
      <c r="N62" s="157"/>
      <c r="O62" s="135"/>
    </row>
    <row r="63" spans="1:15" x14ac:dyDescent="0.3">
      <c r="A63" s="162" t="s">
        <v>28</v>
      </c>
      <c r="B63" s="21">
        <v>2004</v>
      </c>
      <c r="C63" s="163" t="s">
        <v>50</v>
      </c>
      <c r="D63" s="160">
        <v>63</v>
      </c>
      <c r="E63" s="34">
        <v>-13</v>
      </c>
      <c r="F63" s="160">
        <v>91</v>
      </c>
      <c r="G63" s="161">
        <v>25</v>
      </c>
      <c r="H63" s="157">
        <v>10</v>
      </c>
      <c r="I63" s="157">
        <v>5</v>
      </c>
      <c r="J63" s="157">
        <v>14</v>
      </c>
      <c r="K63" s="157">
        <v>3</v>
      </c>
      <c r="L63" s="157">
        <v>3</v>
      </c>
      <c r="M63" s="159">
        <v>30000</v>
      </c>
      <c r="N63" s="157"/>
      <c r="O63" s="135"/>
    </row>
    <row r="64" spans="1:15" x14ac:dyDescent="0.3">
      <c r="A64" s="157" t="s">
        <v>10</v>
      </c>
      <c r="B64" s="96">
        <v>2005</v>
      </c>
      <c r="C64" s="169" t="s">
        <v>11</v>
      </c>
      <c r="D64" s="100">
        <v>104</v>
      </c>
      <c r="E64" s="103">
        <v>-16</v>
      </c>
      <c r="F64" s="100">
        <v>105</v>
      </c>
      <c r="G64" s="100">
        <v>44</v>
      </c>
      <c r="H64" s="157">
        <v>13</v>
      </c>
      <c r="I64" s="157">
        <v>4</v>
      </c>
      <c r="J64" s="157">
        <v>18</v>
      </c>
      <c r="K64" s="157">
        <v>12</v>
      </c>
      <c r="L64" s="157">
        <v>12</v>
      </c>
      <c r="M64" s="159">
        <v>30000</v>
      </c>
      <c r="N64" s="157"/>
      <c r="O64" s="134"/>
    </row>
    <row r="65" spans="1:15" x14ac:dyDescent="0.3">
      <c r="A65" s="157" t="s">
        <v>10</v>
      </c>
      <c r="B65" s="96">
        <v>2014</v>
      </c>
      <c r="C65" s="158" t="s">
        <v>12</v>
      </c>
      <c r="D65" s="99"/>
      <c r="E65" s="103">
        <v>-6</v>
      </c>
      <c r="F65" s="99"/>
      <c r="G65" s="99"/>
      <c r="H65" s="157">
        <v>0</v>
      </c>
      <c r="I65" s="157">
        <v>0</v>
      </c>
      <c r="J65" s="157">
        <v>7</v>
      </c>
      <c r="K65" s="157">
        <v>1</v>
      </c>
      <c r="L65" s="157">
        <v>1</v>
      </c>
      <c r="M65" s="159">
        <v>1500</v>
      </c>
      <c r="N65" s="157"/>
      <c r="O65" s="134"/>
    </row>
    <row r="66" spans="1:15" x14ac:dyDescent="0.3">
      <c r="A66" s="157" t="s">
        <v>10</v>
      </c>
      <c r="B66" s="96">
        <v>2018</v>
      </c>
      <c r="C66" s="158" t="s">
        <v>13</v>
      </c>
      <c r="D66" s="160"/>
      <c r="E66" s="34">
        <v>-10</v>
      </c>
      <c r="F66" s="160">
        <v>1</v>
      </c>
      <c r="G66" s="161"/>
      <c r="H66" s="157">
        <v>0</v>
      </c>
      <c r="I66" s="157">
        <v>0</v>
      </c>
      <c r="J66" s="157">
        <v>7</v>
      </c>
      <c r="K66" s="157">
        <v>0</v>
      </c>
      <c r="L66" s="157">
        <v>0</v>
      </c>
      <c r="M66" s="159">
        <v>0</v>
      </c>
      <c r="N66" s="157"/>
      <c r="O66" s="135"/>
    </row>
    <row r="67" spans="1:15" x14ac:dyDescent="0.3">
      <c r="A67" s="157" t="s">
        <v>10</v>
      </c>
      <c r="B67" s="96">
        <v>2000</v>
      </c>
      <c r="C67" s="158" t="s">
        <v>14</v>
      </c>
      <c r="D67" s="160">
        <v>200</v>
      </c>
      <c r="E67" s="34">
        <v>-62</v>
      </c>
      <c r="F67" s="160">
        <v>355</v>
      </c>
      <c r="G67" s="161">
        <v>238</v>
      </c>
      <c r="H67" s="157">
        <v>70</v>
      </c>
      <c r="I67" s="157">
        <v>9</v>
      </c>
      <c r="J67" s="157">
        <v>31</v>
      </c>
      <c r="K67" s="157">
        <v>80</v>
      </c>
      <c r="L67" s="157">
        <v>92</v>
      </c>
      <c r="M67" s="159">
        <v>240000</v>
      </c>
      <c r="N67" s="157">
        <v>1</v>
      </c>
      <c r="O67" s="135"/>
    </row>
    <row r="68" spans="1:15" x14ac:dyDescent="0.3">
      <c r="A68" s="157" t="s">
        <v>10</v>
      </c>
      <c r="B68" s="96">
        <v>2006</v>
      </c>
      <c r="C68" s="158" t="s">
        <v>15</v>
      </c>
      <c r="D68" s="160">
        <v>48</v>
      </c>
      <c r="E68" s="34">
        <v>-33</v>
      </c>
      <c r="F68" s="160">
        <v>62</v>
      </c>
      <c r="G68" s="161">
        <v>45</v>
      </c>
      <c r="H68" s="157">
        <v>7</v>
      </c>
      <c r="I68" s="157">
        <v>6</v>
      </c>
      <c r="J68" s="157">
        <v>21</v>
      </c>
      <c r="K68" s="157">
        <v>22</v>
      </c>
      <c r="L68" s="157">
        <v>27</v>
      </c>
      <c r="M68" s="159">
        <v>53000</v>
      </c>
      <c r="N68" s="157"/>
      <c r="O68" s="135"/>
    </row>
    <row r="69" spans="1:15" x14ac:dyDescent="0.3">
      <c r="A69" s="162" t="s">
        <v>10</v>
      </c>
      <c r="B69" s="21">
        <v>2010</v>
      </c>
      <c r="C69" s="163" t="s">
        <v>16</v>
      </c>
      <c r="D69" s="161">
        <v>9</v>
      </c>
      <c r="E69" s="156">
        <v>-55</v>
      </c>
      <c r="F69" s="161">
        <v>9</v>
      </c>
      <c r="G69" s="161">
        <v>24</v>
      </c>
      <c r="H69" s="162">
        <v>3</v>
      </c>
      <c r="I69" s="162">
        <v>3</v>
      </c>
      <c r="J69" s="162">
        <v>10</v>
      </c>
      <c r="K69" s="162">
        <v>0</v>
      </c>
      <c r="L69" s="162">
        <v>0</v>
      </c>
      <c r="M69" s="164">
        <v>0</v>
      </c>
      <c r="N69" s="162"/>
      <c r="O69" s="136"/>
    </row>
    <row r="70" spans="1:15" x14ac:dyDescent="0.3">
      <c r="A70" s="157" t="s">
        <v>10</v>
      </c>
      <c r="B70" s="96">
        <v>2007</v>
      </c>
      <c r="C70" s="158" t="s">
        <v>87</v>
      </c>
      <c r="D70" s="160">
        <v>42</v>
      </c>
      <c r="E70" s="102">
        <v>16</v>
      </c>
      <c r="F70" s="160">
        <v>60</v>
      </c>
      <c r="G70" s="161">
        <v>34</v>
      </c>
      <c r="H70" s="157">
        <v>16</v>
      </c>
      <c r="I70" s="157">
        <v>10</v>
      </c>
      <c r="J70" s="157">
        <v>16</v>
      </c>
      <c r="K70" s="157">
        <v>6</v>
      </c>
      <c r="L70" s="157">
        <v>6</v>
      </c>
      <c r="M70" s="159">
        <v>17500</v>
      </c>
      <c r="N70" s="157">
        <v>0.05</v>
      </c>
      <c r="O70" s="135"/>
    </row>
    <row r="71" spans="1:15" x14ac:dyDescent="0.3">
      <c r="A71" s="162" t="s">
        <v>10</v>
      </c>
      <c r="B71" s="21">
        <v>2019</v>
      </c>
      <c r="C71" s="163" t="s">
        <v>101</v>
      </c>
      <c r="D71" s="160">
        <v>17</v>
      </c>
      <c r="E71" s="34">
        <v>-5</v>
      </c>
      <c r="F71" s="160">
        <v>25</v>
      </c>
      <c r="G71" s="161">
        <v>21</v>
      </c>
      <c r="H71" s="157">
        <v>11</v>
      </c>
      <c r="I71" s="157">
        <v>1</v>
      </c>
      <c r="J71" s="157">
        <v>6</v>
      </c>
      <c r="K71" s="157">
        <v>5</v>
      </c>
      <c r="L71" s="157">
        <v>17</v>
      </c>
      <c r="M71" s="159">
        <v>10000</v>
      </c>
      <c r="N71" s="157"/>
      <c r="O71" s="135"/>
    </row>
    <row r="72" spans="1:15" x14ac:dyDescent="0.3">
      <c r="A72" s="157" t="s">
        <v>10</v>
      </c>
      <c r="B72" s="96">
        <v>2018</v>
      </c>
      <c r="C72" s="158" t="s">
        <v>17</v>
      </c>
      <c r="D72" s="160">
        <v>19</v>
      </c>
      <c r="E72" s="102">
        <v>6</v>
      </c>
      <c r="F72" s="160">
        <v>20</v>
      </c>
      <c r="G72" s="161">
        <v>6</v>
      </c>
      <c r="H72" s="157">
        <v>4</v>
      </c>
      <c r="I72" s="157">
        <v>1</v>
      </c>
      <c r="J72" s="157">
        <v>7</v>
      </c>
      <c r="K72" s="157">
        <v>1</v>
      </c>
      <c r="L72" s="157">
        <v>2</v>
      </c>
      <c r="M72" s="159">
        <v>1500</v>
      </c>
      <c r="N72" s="157"/>
      <c r="O72" s="135" t="s">
        <v>95</v>
      </c>
    </row>
    <row r="73" spans="1:15" x14ac:dyDescent="0.3">
      <c r="A73" s="157" t="s">
        <v>10</v>
      </c>
      <c r="B73" s="96">
        <v>2010</v>
      </c>
      <c r="C73" s="158" t="s">
        <v>18</v>
      </c>
      <c r="D73" s="161">
        <v>35</v>
      </c>
      <c r="E73" s="34">
        <v>-32</v>
      </c>
      <c r="F73" s="161">
        <v>35</v>
      </c>
      <c r="G73" s="161">
        <v>65</v>
      </c>
      <c r="H73" s="157">
        <v>11</v>
      </c>
      <c r="I73" s="157">
        <v>6</v>
      </c>
      <c r="J73" s="157">
        <v>18</v>
      </c>
      <c r="K73" s="157">
        <v>6</v>
      </c>
      <c r="L73" s="157">
        <v>10</v>
      </c>
      <c r="M73" s="159">
        <v>10000</v>
      </c>
      <c r="N73" s="157"/>
      <c r="O73" s="135"/>
    </row>
    <row r="74" spans="1:15" x14ac:dyDescent="0.3">
      <c r="A74" s="157" t="s">
        <v>10</v>
      </c>
      <c r="B74" s="96">
        <v>2006</v>
      </c>
      <c r="C74" s="158" t="s">
        <v>19</v>
      </c>
      <c r="D74" s="160">
        <v>28</v>
      </c>
      <c r="E74" s="34">
        <v>-8</v>
      </c>
      <c r="F74" s="160">
        <v>53</v>
      </c>
      <c r="G74" s="161">
        <v>18</v>
      </c>
      <c r="H74" s="157">
        <v>6</v>
      </c>
      <c r="I74" s="157">
        <v>2</v>
      </c>
      <c r="J74" s="157">
        <v>8</v>
      </c>
      <c r="K74" s="157">
        <v>3</v>
      </c>
      <c r="L74" s="157">
        <v>5</v>
      </c>
      <c r="M74" s="159">
        <v>6000</v>
      </c>
      <c r="N74" s="157"/>
      <c r="O74" s="135"/>
    </row>
    <row r="75" spans="1:15" x14ac:dyDescent="0.3">
      <c r="A75" s="157" t="s">
        <v>10</v>
      </c>
      <c r="B75" s="97">
        <v>2017</v>
      </c>
      <c r="C75" s="158" t="s">
        <v>20</v>
      </c>
      <c r="D75" s="160"/>
      <c r="E75" s="34">
        <v>-10</v>
      </c>
      <c r="F75" s="160"/>
      <c r="G75" s="161"/>
      <c r="H75" s="157">
        <v>0</v>
      </c>
      <c r="I75" s="157">
        <v>0</v>
      </c>
      <c r="J75" s="157">
        <v>11</v>
      </c>
      <c r="K75" s="157">
        <v>0</v>
      </c>
      <c r="L75" s="157">
        <v>0</v>
      </c>
      <c r="M75" s="159">
        <v>0</v>
      </c>
      <c r="N75" s="157"/>
      <c r="O75" s="135"/>
    </row>
    <row r="76" spans="1:15" x14ac:dyDescent="0.3">
      <c r="A76" s="157" t="s">
        <v>10</v>
      </c>
      <c r="B76" s="97">
        <v>2015</v>
      </c>
      <c r="C76" s="158" t="s">
        <v>21</v>
      </c>
      <c r="D76" s="160">
        <v>45</v>
      </c>
      <c r="E76" s="102">
        <v>24</v>
      </c>
      <c r="F76" s="160">
        <v>45</v>
      </c>
      <c r="G76" s="161">
        <v>30</v>
      </c>
      <c r="H76" s="157">
        <v>3</v>
      </c>
      <c r="I76" s="157">
        <v>1</v>
      </c>
      <c r="J76" s="157">
        <v>8</v>
      </c>
      <c r="K76" s="157">
        <v>0</v>
      </c>
      <c r="L76" s="157">
        <v>3</v>
      </c>
      <c r="M76" s="159">
        <v>0</v>
      </c>
      <c r="N76" s="157"/>
      <c r="O76" s="135"/>
    </row>
    <row r="77" spans="1:15" x14ac:dyDescent="0.3">
      <c r="A77" s="157" t="s">
        <v>10</v>
      </c>
      <c r="B77" s="97">
        <v>2015</v>
      </c>
      <c r="C77" s="158" t="s">
        <v>22</v>
      </c>
      <c r="D77" s="166">
        <v>104</v>
      </c>
      <c r="E77" s="56">
        <v>-33</v>
      </c>
      <c r="F77" s="166">
        <v>104</v>
      </c>
      <c r="G77" s="167">
        <v>52</v>
      </c>
      <c r="H77" s="157">
        <v>8</v>
      </c>
      <c r="I77" s="157">
        <v>21</v>
      </c>
      <c r="J77" s="157">
        <v>22</v>
      </c>
      <c r="K77" s="157">
        <v>15</v>
      </c>
      <c r="L77" s="157">
        <v>35</v>
      </c>
      <c r="M77" s="159">
        <v>59000</v>
      </c>
      <c r="N77" s="157">
        <v>1</v>
      </c>
      <c r="O77" s="135"/>
    </row>
    <row r="78" spans="1:15" s="2" customFormat="1" x14ac:dyDescent="0.3">
      <c r="A78" s="157" t="s">
        <v>10</v>
      </c>
      <c r="B78" s="97">
        <v>2017</v>
      </c>
      <c r="C78" s="158" t="s">
        <v>27</v>
      </c>
      <c r="D78" s="166">
        <v>27</v>
      </c>
      <c r="E78" s="56">
        <v>-14</v>
      </c>
      <c r="F78" s="166">
        <v>47</v>
      </c>
      <c r="G78" s="167">
        <v>22</v>
      </c>
      <c r="H78" s="157">
        <v>3</v>
      </c>
      <c r="I78" s="157">
        <v>2</v>
      </c>
      <c r="J78" s="157">
        <v>9</v>
      </c>
      <c r="K78" s="157">
        <v>3</v>
      </c>
      <c r="L78" s="157">
        <v>5</v>
      </c>
      <c r="M78" s="159">
        <v>5500</v>
      </c>
      <c r="N78" s="157"/>
      <c r="O78" s="135"/>
    </row>
    <row r="79" spans="1:15" s="2" customFormat="1" x14ac:dyDescent="0.3">
      <c r="A79" s="157"/>
      <c r="B79" s="168"/>
      <c r="C79" s="158"/>
      <c r="D79" s="174"/>
      <c r="E79" s="175"/>
      <c r="F79" s="176"/>
      <c r="G79" s="177"/>
      <c r="H79" s="157"/>
      <c r="I79" s="157"/>
      <c r="J79" s="157"/>
      <c r="K79" s="157"/>
      <c r="L79" s="157"/>
      <c r="M79" s="159"/>
      <c r="N79" s="157"/>
      <c r="O79" s="135"/>
    </row>
    <row r="80" spans="1:15" s="3" customFormat="1" ht="18" x14ac:dyDescent="0.35">
      <c r="A80" s="60"/>
      <c r="B80" s="84"/>
      <c r="C80" s="83"/>
      <c r="D80" s="171" t="s">
        <v>111</v>
      </c>
      <c r="E80" s="172"/>
      <c r="F80" s="172"/>
      <c r="G80" s="173"/>
      <c r="H80" s="171" t="s">
        <v>112</v>
      </c>
      <c r="I80" s="172"/>
      <c r="J80" s="172"/>
      <c r="K80" s="172"/>
      <c r="L80" s="172"/>
      <c r="M80" s="172"/>
      <c r="N80" s="172"/>
      <c r="O80" s="138"/>
    </row>
    <row r="81" spans="1:15" s="4" customFormat="1" ht="15.6" x14ac:dyDescent="0.3">
      <c r="A81" s="61"/>
      <c r="B81" s="85"/>
      <c r="C81" s="17" t="s">
        <v>156</v>
      </c>
      <c r="D81" s="57">
        <f>SUM(D2:D80)</f>
        <v>4489</v>
      </c>
      <c r="E81" s="101">
        <v>-2600</v>
      </c>
      <c r="F81" s="57">
        <f>SUM(F2:F80)</f>
        <v>7071</v>
      </c>
      <c r="G81" s="57">
        <f>SUM(G2:G80)</f>
        <v>2892</v>
      </c>
      <c r="H81" s="57">
        <f t="shared" ref="H81:N81" si="0">SUM(H2:H78)</f>
        <v>1154</v>
      </c>
      <c r="I81" s="57">
        <f t="shared" si="0"/>
        <v>374</v>
      </c>
      <c r="J81" s="57">
        <f t="shared" si="0"/>
        <v>1126</v>
      </c>
      <c r="K81" s="57">
        <f t="shared" si="0"/>
        <v>697</v>
      </c>
      <c r="L81" s="57">
        <f t="shared" si="0"/>
        <v>958</v>
      </c>
      <c r="M81" s="58">
        <f t="shared" si="0"/>
        <v>2130450</v>
      </c>
      <c r="N81" s="59">
        <f t="shared" si="0"/>
        <v>15.8</v>
      </c>
      <c r="O81" s="138"/>
    </row>
    <row r="82" spans="1:15" ht="16.2" thickBot="1" x14ac:dyDescent="0.35">
      <c r="A82" s="62"/>
      <c r="B82" s="69"/>
      <c r="C82" s="70"/>
      <c r="D82" s="70"/>
      <c r="E82" s="71"/>
      <c r="F82" s="70"/>
      <c r="G82" s="70"/>
      <c r="H82" s="70"/>
      <c r="I82" s="70"/>
      <c r="J82" s="70"/>
      <c r="K82" s="70"/>
      <c r="L82" s="70"/>
      <c r="M82" s="72"/>
      <c r="N82" s="73"/>
      <c r="O82" s="135"/>
    </row>
    <row r="83" spans="1:15" s="95" customFormat="1" ht="18" x14ac:dyDescent="0.35">
      <c r="A83" s="63"/>
      <c r="B83" s="64"/>
      <c r="C83" s="87" t="s">
        <v>80</v>
      </c>
      <c r="D83" s="88"/>
      <c r="E83" s="88"/>
      <c r="F83" s="88"/>
      <c r="G83" s="88"/>
      <c r="H83" s="88"/>
      <c r="I83" s="88"/>
      <c r="J83" s="88"/>
      <c r="K83" s="88"/>
      <c r="L83" s="88"/>
      <c r="M83" s="88"/>
      <c r="N83" s="89"/>
      <c r="O83" s="139"/>
    </row>
    <row r="84" spans="1:15" x14ac:dyDescent="0.3">
      <c r="A84" s="94"/>
      <c r="B84" s="93"/>
      <c r="C84" s="152" t="s">
        <v>98</v>
      </c>
      <c r="D84" s="23">
        <v>7089</v>
      </c>
      <c r="E84" s="148"/>
      <c r="F84" s="23">
        <v>10058</v>
      </c>
      <c r="G84" s="23">
        <v>4110</v>
      </c>
      <c r="H84" s="23">
        <v>1456</v>
      </c>
      <c r="I84" s="23">
        <v>614</v>
      </c>
      <c r="J84" s="149"/>
      <c r="K84" s="23">
        <v>964</v>
      </c>
      <c r="L84" s="23">
        <v>1448</v>
      </c>
      <c r="M84" s="150">
        <v>2179050</v>
      </c>
      <c r="N84" s="153">
        <v>17.8</v>
      </c>
      <c r="O84" s="135"/>
    </row>
    <row r="85" spans="1:15" x14ac:dyDescent="0.3">
      <c r="A85" s="63"/>
      <c r="B85" s="64"/>
      <c r="C85" s="154" t="s">
        <v>86</v>
      </c>
      <c r="D85" s="90">
        <v>7276</v>
      </c>
      <c r="E85" s="91"/>
      <c r="F85" s="90">
        <v>10316</v>
      </c>
      <c r="G85" s="90">
        <v>4177</v>
      </c>
      <c r="H85" s="90">
        <v>1303</v>
      </c>
      <c r="I85" s="90">
        <v>592</v>
      </c>
      <c r="J85" s="90">
        <v>1056</v>
      </c>
      <c r="K85" s="90">
        <v>953</v>
      </c>
      <c r="L85" s="90">
        <v>1444</v>
      </c>
      <c r="M85" s="92">
        <v>2327765</v>
      </c>
      <c r="N85" s="155">
        <v>13.5</v>
      </c>
      <c r="O85" s="135"/>
    </row>
    <row r="86" spans="1:15" x14ac:dyDescent="0.3">
      <c r="A86" s="63"/>
      <c r="B86" s="64"/>
      <c r="C86" s="74" t="s">
        <v>81</v>
      </c>
      <c r="D86" s="1">
        <v>7048</v>
      </c>
      <c r="E86" s="33"/>
      <c r="F86" s="1">
        <v>9767</v>
      </c>
      <c r="G86" s="1">
        <v>3791</v>
      </c>
      <c r="H86" s="1">
        <v>1187</v>
      </c>
      <c r="I86" s="1">
        <v>585</v>
      </c>
      <c r="J86" s="1">
        <v>1006</v>
      </c>
      <c r="K86" s="1">
        <v>908</v>
      </c>
      <c r="L86" s="1">
        <v>1366</v>
      </c>
      <c r="M86" s="151">
        <v>1986950</v>
      </c>
      <c r="N86" s="75">
        <v>12.75</v>
      </c>
      <c r="O86" s="135"/>
    </row>
    <row r="87" spans="1:15" x14ac:dyDescent="0.3">
      <c r="A87" s="63"/>
      <c r="B87" s="64"/>
      <c r="C87" s="74" t="s">
        <v>82</v>
      </c>
      <c r="D87" s="1">
        <v>6835</v>
      </c>
      <c r="E87" s="33"/>
      <c r="F87" s="1">
        <v>9077</v>
      </c>
      <c r="G87" s="1">
        <v>3348</v>
      </c>
      <c r="H87" s="1">
        <v>1076</v>
      </c>
      <c r="I87" s="1">
        <v>544</v>
      </c>
      <c r="J87" s="1">
        <v>952</v>
      </c>
      <c r="K87" s="1">
        <v>760</v>
      </c>
      <c r="L87" s="1">
        <v>1121</v>
      </c>
      <c r="M87" s="5">
        <v>1892350</v>
      </c>
      <c r="N87" s="76"/>
      <c r="O87" s="135"/>
    </row>
    <row r="88" spans="1:15" x14ac:dyDescent="0.3">
      <c r="A88" s="63"/>
      <c r="B88" s="64"/>
      <c r="C88" s="74" t="s">
        <v>83</v>
      </c>
      <c r="D88" s="1">
        <v>5777</v>
      </c>
      <c r="E88" s="33"/>
      <c r="F88" s="1">
        <v>8592</v>
      </c>
      <c r="G88" s="1">
        <v>2897</v>
      </c>
      <c r="H88" s="1">
        <v>1114</v>
      </c>
      <c r="I88" s="1">
        <v>510</v>
      </c>
      <c r="J88" s="1">
        <v>902</v>
      </c>
      <c r="K88" s="1">
        <v>831</v>
      </c>
      <c r="L88" s="1">
        <v>1260</v>
      </c>
      <c r="M88" s="5">
        <v>1722800</v>
      </c>
      <c r="N88" s="76"/>
      <c r="O88" s="135"/>
    </row>
    <row r="89" spans="1:15" ht="15" thickBot="1" x14ac:dyDescent="0.35">
      <c r="A89" s="63"/>
      <c r="B89" s="64"/>
      <c r="C89" s="77" t="s">
        <v>84</v>
      </c>
      <c r="D89" s="78"/>
      <c r="E89" s="79"/>
      <c r="F89" s="78"/>
      <c r="G89" s="78"/>
      <c r="H89" s="80">
        <v>1010</v>
      </c>
      <c r="I89" s="80">
        <v>449</v>
      </c>
      <c r="J89" s="80">
        <v>898</v>
      </c>
      <c r="K89" s="80">
        <v>690</v>
      </c>
      <c r="L89" s="80">
        <v>1008</v>
      </c>
      <c r="M89" s="81"/>
      <c r="N89" s="82"/>
      <c r="O89" s="135"/>
    </row>
    <row r="90" spans="1:15" x14ac:dyDescent="0.3">
      <c r="A90" s="63"/>
      <c r="B90" s="64"/>
      <c r="C90" s="63"/>
      <c r="D90" s="63"/>
      <c r="E90" s="65"/>
      <c r="F90" s="63"/>
      <c r="G90" s="66"/>
      <c r="H90" s="66"/>
      <c r="I90" s="63"/>
      <c r="J90" s="63"/>
      <c r="K90" s="63"/>
      <c r="L90" s="63"/>
      <c r="M90" s="67"/>
      <c r="N90" s="68"/>
      <c r="O90" s="135"/>
    </row>
    <row r="91" spans="1:15" ht="32.25" customHeight="1" x14ac:dyDescent="0.3">
      <c r="A91" s="63"/>
      <c r="B91" s="64"/>
      <c r="C91" s="63"/>
      <c r="D91" s="63"/>
      <c r="E91" s="65"/>
      <c r="F91" s="63"/>
      <c r="G91" s="66"/>
      <c r="H91" s="66"/>
      <c r="I91" s="63"/>
      <c r="J91" s="63"/>
      <c r="K91" s="63"/>
      <c r="L91" s="63"/>
      <c r="M91" s="133" t="s">
        <v>85</v>
      </c>
      <c r="N91" s="68"/>
      <c r="O91" s="140"/>
    </row>
    <row r="92" spans="1:15" ht="18.600000000000001" thickBot="1" x14ac:dyDescent="0.4">
      <c r="A92" s="141"/>
      <c r="B92" s="142"/>
      <c r="C92" s="141"/>
      <c r="D92" s="141"/>
      <c r="E92" s="143"/>
      <c r="F92" s="141"/>
      <c r="G92" s="141"/>
      <c r="H92" s="141"/>
      <c r="I92" s="141"/>
      <c r="J92" s="141"/>
      <c r="K92" s="63"/>
      <c r="L92" s="131" t="s">
        <v>161</v>
      </c>
      <c r="M92" s="132">
        <v>25380433</v>
      </c>
      <c r="N92" s="86" t="s">
        <v>322</v>
      </c>
      <c r="O92" s="140"/>
    </row>
    <row r="93" spans="1:15" x14ac:dyDescent="0.3">
      <c r="K93" s="146"/>
      <c r="L93" s="28" t="s">
        <v>98</v>
      </c>
      <c r="M93" s="104">
        <v>22761483</v>
      </c>
      <c r="N93" s="86" t="s">
        <v>110</v>
      </c>
      <c r="O93" s="140"/>
    </row>
    <row r="94" spans="1:15" ht="15.6" x14ac:dyDescent="0.3">
      <c r="F94" s="31"/>
      <c r="G94" s="31"/>
      <c r="H94" s="37"/>
      <c r="K94" s="146"/>
      <c r="L94" s="30" t="s">
        <v>86</v>
      </c>
      <c r="M94" s="29">
        <v>20182433</v>
      </c>
      <c r="N94" s="86" t="s">
        <v>110</v>
      </c>
      <c r="O94" s="135"/>
    </row>
    <row r="95" spans="1:15" x14ac:dyDescent="0.3">
      <c r="F95" s="31"/>
      <c r="G95" s="31"/>
      <c r="H95" s="37"/>
      <c r="K95" s="146"/>
      <c r="L95" s="1" t="s">
        <v>81</v>
      </c>
      <c r="M95" s="29">
        <v>17454668</v>
      </c>
      <c r="N95" s="68"/>
      <c r="O95" s="135"/>
    </row>
    <row r="96" spans="1:15" x14ac:dyDescent="0.3">
      <c r="K96" s="146"/>
      <c r="L96" s="1" t="s">
        <v>82</v>
      </c>
      <c r="M96" s="29">
        <v>15467718</v>
      </c>
      <c r="N96" s="68"/>
      <c r="O96" s="135"/>
    </row>
    <row r="97" spans="11:15" x14ac:dyDescent="0.3">
      <c r="K97" s="146"/>
      <c r="L97" s="1" t="s">
        <v>83</v>
      </c>
      <c r="M97" s="29">
        <v>13575368</v>
      </c>
      <c r="N97" s="68"/>
      <c r="O97" s="135"/>
    </row>
    <row r="98" spans="11:15" ht="15" thickBot="1" x14ac:dyDescent="0.35">
      <c r="K98" s="147"/>
      <c r="L98" s="141"/>
      <c r="M98" s="141"/>
      <c r="N98" s="145"/>
      <c r="O98" s="144"/>
    </row>
    <row r="99" spans="11:15" x14ac:dyDescent="0.3">
      <c r="M99" s="38"/>
    </row>
    <row r="100" spans="11:15" x14ac:dyDescent="0.3">
      <c r="M100" s="8"/>
    </row>
  </sheetData>
  <autoFilter ref="A1:O78" xr:uid="{CC711B07-6523-4DC6-8C4F-A2B3268ED755}">
    <sortState xmlns:xlrd2="http://schemas.microsoft.com/office/spreadsheetml/2017/richdata2" ref="A2:O78">
      <sortCondition descending="1" ref="A2:A78"/>
      <sortCondition ref="C2:C78"/>
    </sortState>
  </autoFilter>
  <sortState xmlns:xlrd2="http://schemas.microsoft.com/office/spreadsheetml/2017/richdata2" ref="A2:N78">
    <sortCondition ref="A2:A78"/>
    <sortCondition ref="C2:C78"/>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3F6A3-3D67-425C-B04E-D703A73BC312}">
  <dimension ref="A1:K81"/>
  <sheetViews>
    <sheetView workbookViewId="0">
      <pane ySplit="1" topLeftCell="A32" activePane="bottomLeft" state="frozen"/>
      <selection activeCell="B1" sqref="B1"/>
      <selection pane="bottomLeft" activeCell="A53" sqref="A53"/>
    </sheetView>
  </sheetViews>
  <sheetFormatPr defaultRowHeight="14.4" x14ac:dyDescent="0.3"/>
  <cols>
    <col min="1" max="1" width="6.5546875" style="38" bestFit="1" customWidth="1"/>
    <col min="2" max="2" width="26.33203125" style="19" bestFit="1" customWidth="1"/>
    <col min="3" max="3" width="11.33203125" style="26" customWidth="1"/>
    <col min="4" max="5" width="12.33203125" style="26" customWidth="1"/>
    <col min="6" max="7" width="8.44140625" bestFit="1" customWidth="1"/>
    <col min="8" max="8" width="8.44140625" style="38" customWidth="1"/>
    <col min="9" max="10" width="10.33203125" style="49" bestFit="1" customWidth="1"/>
    <col min="11" max="11" width="10.33203125" style="49" customWidth="1"/>
  </cols>
  <sheetData>
    <row r="1" spans="1:11" s="2" customFormat="1" ht="43.2" x14ac:dyDescent="0.3">
      <c r="A1" s="2" t="s">
        <v>116</v>
      </c>
      <c r="B1" s="44" t="s">
        <v>1</v>
      </c>
      <c r="C1" s="45" t="s">
        <v>102</v>
      </c>
      <c r="D1" s="45" t="s">
        <v>106</v>
      </c>
      <c r="E1" s="111" t="s">
        <v>172</v>
      </c>
      <c r="F1" s="46" t="s">
        <v>103</v>
      </c>
      <c r="G1" s="46" t="s">
        <v>104</v>
      </c>
      <c r="H1" s="46" t="s">
        <v>173</v>
      </c>
      <c r="I1" s="47" t="s">
        <v>107</v>
      </c>
      <c r="J1" s="47" t="s">
        <v>108</v>
      </c>
      <c r="K1" s="47" t="s">
        <v>174</v>
      </c>
    </row>
    <row r="2" spans="1:11" x14ac:dyDescent="0.3">
      <c r="A2" s="38" t="s">
        <v>10</v>
      </c>
      <c r="B2" s="28" t="s">
        <v>11</v>
      </c>
      <c r="C2" s="25">
        <v>151</v>
      </c>
      <c r="D2" s="25">
        <v>120</v>
      </c>
      <c r="E2" s="118">
        <v>104</v>
      </c>
      <c r="F2" s="27">
        <f>SUM(151+66)</f>
        <v>217</v>
      </c>
      <c r="G2" s="27">
        <v>157</v>
      </c>
      <c r="H2" s="119">
        <v>105</v>
      </c>
      <c r="I2" s="48">
        <v>83</v>
      </c>
      <c r="J2" s="48">
        <v>67</v>
      </c>
      <c r="K2" s="120">
        <v>44</v>
      </c>
    </row>
    <row r="3" spans="1:11" x14ac:dyDescent="0.3">
      <c r="A3" s="38" t="s">
        <v>10</v>
      </c>
      <c r="B3" s="28" t="s">
        <v>12</v>
      </c>
      <c r="C3" s="25">
        <v>3</v>
      </c>
      <c r="D3" s="25">
        <v>6</v>
      </c>
      <c r="E3" s="121"/>
      <c r="F3" s="27">
        <v>4</v>
      </c>
      <c r="G3" s="27">
        <v>6</v>
      </c>
      <c r="H3" s="122"/>
      <c r="I3" s="48">
        <v>3</v>
      </c>
      <c r="J3" s="48">
        <v>3</v>
      </c>
      <c r="K3" s="123"/>
    </row>
    <row r="4" spans="1:11" x14ac:dyDescent="0.3">
      <c r="A4" s="38" t="s">
        <v>10</v>
      </c>
      <c r="B4" s="28" t="s">
        <v>13</v>
      </c>
      <c r="C4" s="25">
        <v>8</v>
      </c>
      <c r="D4" s="25">
        <v>10</v>
      </c>
      <c r="E4" s="112"/>
      <c r="F4" s="27">
        <v>16</v>
      </c>
      <c r="G4" s="27">
        <v>12</v>
      </c>
      <c r="H4" s="114">
        <v>1</v>
      </c>
      <c r="I4" s="48">
        <v>5</v>
      </c>
      <c r="J4" s="48">
        <v>3</v>
      </c>
      <c r="K4" s="116"/>
    </row>
    <row r="5" spans="1:11" x14ac:dyDescent="0.3">
      <c r="A5" s="38" t="s">
        <v>10</v>
      </c>
      <c r="B5" s="28" t="s">
        <v>14</v>
      </c>
      <c r="C5" s="25">
        <v>200</v>
      </c>
      <c r="D5" s="25">
        <v>262</v>
      </c>
      <c r="E5" s="112">
        <v>200</v>
      </c>
      <c r="F5" s="27">
        <v>305</v>
      </c>
      <c r="G5" s="27">
        <v>369</v>
      </c>
      <c r="H5" s="114">
        <v>355</v>
      </c>
      <c r="I5" s="48">
        <v>279</v>
      </c>
      <c r="J5" s="48">
        <v>327</v>
      </c>
      <c r="K5" s="116">
        <v>238</v>
      </c>
    </row>
    <row r="6" spans="1:11" x14ac:dyDescent="0.3">
      <c r="A6" s="38" t="s">
        <v>10</v>
      </c>
      <c r="B6" s="28" t="s">
        <v>15</v>
      </c>
      <c r="C6" s="25">
        <v>85</v>
      </c>
      <c r="D6" s="25">
        <v>81</v>
      </c>
      <c r="E6" s="112">
        <v>48</v>
      </c>
      <c r="F6" s="27">
        <f>SUM(85+39)</f>
        <v>124</v>
      </c>
      <c r="G6" s="27">
        <v>121</v>
      </c>
      <c r="H6" s="114">
        <v>62</v>
      </c>
      <c r="I6" s="48">
        <v>54</v>
      </c>
      <c r="J6" s="48">
        <v>48</v>
      </c>
      <c r="K6" s="116">
        <v>45</v>
      </c>
    </row>
    <row r="7" spans="1:11" x14ac:dyDescent="0.3">
      <c r="A7" s="38" t="s">
        <v>10</v>
      </c>
      <c r="B7" s="28" t="s">
        <v>16</v>
      </c>
      <c r="C7" s="25">
        <v>34</v>
      </c>
      <c r="D7" s="25">
        <v>64</v>
      </c>
      <c r="E7" s="112">
        <v>9</v>
      </c>
      <c r="F7" s="27">
        <f>+SUM(34+23)</f>
        <v>57</v>
      </c>
      <c r="G7" s="27">
        <v>91</v>
      </c>
      <c r="H7" s="114">
        <v>9</v>
      </c>
      <c r="I7" s="48">
        <v>35</v>
      </c>
      <c r="J7" s="48">
        <v>35</v>
      </c>
      <c r="K7" s="116">
        <v>24</v>
      </c>
    </row>
    <row r="8" spans="1:11" x14ac:dyDescent="0.3">
      <c r="A8" s="38" t="s">
        <v>10</v>
      </c>
      <c r="B8" s="28" t="s">
        <v>87</v>
      </c>
      <c r="C8" s="25">
        <v>24</v>
      </c>
      <c r="D8" s="25">
        <v>26</v>
      </c>
      <c r="E8" s="112">
        <v>42</v>
      </c>
      <c r="F8" s="27">
        <f>SUM(13+24)</f>
        <v>37</v>
      </c>
      <c r="G8" s="27">
        <v>38</v>
      </c>
      <c r="H8" s="114">
        <v>60</v>
      </c>
      <c r="I8" s="48">
        <v>24</v>
      </c>
      <c r="J8" s="48">
        <v>28</v>
      </c>
      <c r="K8" s="116">
        <v>34</v>
      </c>
    </row>
    <row r="9" spans="1:11" x14ac:dyDescent="0.3">
      <c r="A9" s="22" t="s">
        <v>10</v>
      </c>
      <c r="B9" s="28" t="s">
        <v>101</v>
      </c>
      <c r="C9" s="25"/>
      <c r="D9" s="25">
        <v>22</v>
      </c>
      <c r="E9" s="112">
        <v>17</v>
      </c>
      <c r="F9" s="27"/>
      <c r="G9" s="27">
        <v>29</v>
      </c>
      <c r="H9" s="114">
        <v>25</v>
      </c>
      <c r="I9" s="48"/>
      <c r="J9" s="48">
        <v>21</v>
      </c>
      <c r="K9" s="116">
        <v>21</v>
      </c>
    </row>
    <row r="10" spans="1:11" x14ac:dyDescent="0.3">
      <c r="A10" s="38" t="s">
        <v>10</v>
      </c>
      <c r="B10" s="28" t="s">
        <v>17</v>
      </c>
      <c r="C10" s="25">
        <v>9</v>
      </c>
      <c r="D10" s="25">
        <v>13</v>
      </c>
      <c r="E10" s="112">
        <v>19</v>
      </c>
      <c r="F10" s="27">
        <v>9</v>
      </c>
      <c r="G10" s="27">
        <v>13</v>
      </c>
      <c r="H10" s="114">
        <v>20</v>
      </c>
      <c r="I10" s="48">
        <v>9</v>
      </c>
      <c r="J10" s="48">
        <v>11</v>
      </c>
      <c r="K10" s="116">
        <v>6</v>
      </c>
    </row>
    <row r="11" spans="1:11" x14ac:dyDescent="0.3">
      <c r="A11" s="38" t="s">
        <v>10</v>
      </c>
      <c r="B11" s="28" t="s">
        <v>18</v>
      </c>
      <c r="C11" s="25">
        <v>96</v>
      </c>
      <c r="D11" s="25">
        <v>67</v>
      </c>
      <c r="E11" s="112">
        <v>35</v>
      </c>
      <c r="F11" s="27">
        <f>SUM(96+11)</f>
        <v>107</v>
      </c>
      <c r="G11" s="27">
        <v>106</v>
      </c>
      <c r="H11" s="114">
        <v>35</v>
      </c>
      <c r="I11" s="48">
        <v>61</v>
      </c>
      <c r="J11" s="48">
        <v>59</v>
      </c>
      <c r="K11" s="116">
        <v>65</v>
      </c>
    </row>
    <row r="12" spans="1:11" x14ac:dyDescent="0.3">
      <c r="A12" s="38" t="s">
        <v>10</v>
      </c>
      <c r="B12" s="28" t="s">
        <v>19</v>
      </c>
      <c r="C12" s="25">
        <v>50</v>
      </c>
      <c r="D12" s="25">
        <v>36</v>
      </c>
      <c r="E12" s="112">
        <v>28</v>
      </c>
      <c r="F12" s="27">
        <v>50</v>
      </c>
      <c r="G12" s="27">
        <v>39</v>
      </c>
      <c r="H12" s="114">
        <v>53</v>
      </c>
      <c r="I12" s="48">
        <v>25</v>
      </c>
      <c r="J12" s="48">
        <v>29</v>
      </c>
      <c r="K12" s="116">
        <v>18</v>
      </c>
    </row>
    <row r="13" spans="1:11" x14ac:dyDescent="0.3">
      <c r="A13" s="38" t="s">
        <v>10</v>
      </c>
      <c r="B13" s="28" t="s">
        <v>20</v>
      </c>
      <c r="C13" s="25">
        <v>15</v>
      </c>
      <c r="D13" s="25">
        <v>10</v>
      </c>
      <c r="E13" s="112"/>
      <c r="F13" s="27">
        <f>SUM(15+8)</f>
        <v>23</v>
      </c>
      <c r="G13" s="27">
        <v>16</v>
      </c>
      <c r="H13" s="114"/>
      <c r="I13" s="48">
        <v>18</v>
      </c>
      <c r="J13" s="48">
        <v>7</v>
      </c>
      <c r="K13" s="116"/>
    </row>
    <row r="14" spans="1:11" x14ac:dyDescent="0.3">
      <c r="A14" s="38" t="s">
        <v>10</v>
      </c>
      <c r="B14" s="28" t="s">
        <v>21</v>
      </c>
      <c r="C14" s="25">
        <v>25</v>
      </c>
      <c r="D14" s="25">
        <v>21</v>
      </c>
      <c r="E14" s="112">
        <v>45</v>
      </c>
      <c r="F14" s="27">
        <v>26</v>
      </c>
      <c r="G14" s="27">
        <v>21</v>
      </c>
      <c r="H14" s="114">
        <v>45</v>
      </c>
      <c r="I14" s="48">
        <v>22</v>
      </c>
      <c r="J14" s="48">
        <v>30</v>
      </c>
      <c r="K14" s="116">
        <v>30</v>
      </c>
    </row>
    <row r="15" spans="1:11" x14ac:dyDescent="0.3">
      <c r="A15" s="38" t="s">
        <v>10</v>
      </c>
      <c r="B15" s="28" t="s">
        <v>22</v>
      </c>
      <c r="C15" s="25">
        <v>80</v>
      </c>
      <c r="D15" s="25">
        <v>137</v>
      </c>
      <c r="E15" s="112">
        <v>104</v>
      </c>
      <c r="F15" s="27">
        <v>83</v>
      </c>
      <c r="G15" s="27">
        <v>138</v>
      </c>
      <c r="H15" s="114">
        <v>104</v>
      </c>
      <c r="I15" s="48">
        <v>44</v>
      </c>
      <c r="J15" s="48">
        <v>57</v>
      </c>
      <c r="K15" s="116">
        <v>52</v>
      </c>
    </row>
    <row r="16" spans="1:11" x14ac:dyDescent="0.3">
      <c r="A16" s="38" t="s">
        <v>10</v>
      </c>
      <c r="B16" s="28" t="s">
        <v>27</v>
      </c>
      <c r="C16" s="25">
        <v>36</v>
      </c>
      <c r="D16" s="25">
        <v>41</v>
      </c>
      <c r="E16" s="112">
        <v>27</v>
      </c>
      <c r="F16" s="27">
        <v>37</v>
      </c>
      <c r="G16" s="27">
        <v>76</v>
      </c>
      <c r="H16" s="114">
        <v>47</v>
      </c>
      <c r="I16" s="48">
        <v>14</v>
      </c>
      <c r="J16" s="48">
        <v>31</v>
      </c>
      <c r="K16" s="116">
        <v>22</v>
      </c>
    </row>
    <row r="17" spans="1:11" x14ac:dyDescent="0.3">
      <c r="A17" s="22" t="s">
        <v>28</v>
      </c>
      <c r="B17" s="28" t="s">
        <v>90</v>
      </c>
      <c r="C17" s="25">
        <v>103</v>
      </c>
      <c r="D17" s="25">
        <v>99</v>
      </c>
      <c r="E17" s="112">
        <v>60</v>
      </c>
      <c r="F17" s="27">
        <v>137</v>
      </c>
      <c r="G17" s="27">
        <v>114</v>
      </c>
      <c r="H17" s="114">
        <v>72</v>
      </c>
      <c r="I17" s="48">
        <v>74</v>
      </c>
      <c r="J17" s="48">
        <v>69</v>
      </c>
      <c r="K17" s="116">
        <v>53</v>
      </c>
    </row>
    <row r="18" spans="1:11" x14ac:dyDescent="0.3">
      <c r="A18" s="22" t="s">
        <v>28</v>
      </c>
      <c r="B18" s="28" t="s">
        <v>29</v>
      </c>
      <c r="C18" s="25">
        <v>213</v>
      </c>
      <c r="D18" s="25">
        <v>228</v>
      </c>
      <c r="E18" s="112">
        <v>134</v>
      </c>
      <c r="F18" s="27">
        <f>SUM(213+46)</f>
        <v>259</v>
      </c>
      <c r="G18" s="27">
        <v>276</v>
      </c>
      <c r="H18" s="114">
        <v>211</v>
      </c>
      <c r="I18" s="48">
        <v>82</v>
      </c>
      <c r="J18" s="48">
        <v>103</v>
      </c>
      <c r="K18" s="116">
        <v>68</v>
      </c>
    </row>
    <row r="19" spans="1:11" x14ac:dyDescent="0.3">
      <c r="A19" s="22" t="s">
        <v>28</v>
      </c>
      <c r="B19" s="28" t="s">
        <v>89</v>
      </c>
      <c r="C19" s="25">
        <v>85</v>
      </c>
      <c r="D19" s="25">
        <v>78</v>
      </c>
      <c r="E19" s="112"/>
      <c r="F19" s="27">
        <v>85</v>
      </c>
      <c r="G19" s="27">
        <v>78</v>
      </c>
      <c r="H19" s="114">
        <v>2</v>
      </c>
      <c r="I19" s="48">
        <v>26</v>
      </c>
      <c r="J19" s="48">
        <v>17</v>
      </c>
      <c r="K19" s="116"/>
    </row>
    <row r="20" spans="1:11" x14ac:dyDescent="0.3">
      <c r="A20" s="22" t="s">
        <v>28</v>
      </c>
      <c r="B20" s="28" t="s">
        <v>30</v>
      </c>
      <c r="C20" s="25">
        <v>79</v>
      </c>
      <c r="D20" s="25">
        <v>97</v>
      </c>
      <c r="E20" s="112">
        <v>130</v>
      </c>
      <c r="F20" s="27">
        <f>SUM(79+119)</f>
        <v>198</v>
      </c>
      <c r="G20" s="27">
        <v>196</v>
      </c>
      <c r="H20" s="114">
        <v>204</v>
      </c>
      <c r="I20" s="48">
        <v>74</v>
      </c>
      <c r="J20" s="48">
        <v>68</v>
      </c>
      <c r="K20" s="116">
        <v>102</v>
      </c>
    </row>
    <row r="21" spans="1:11" x14ac:dyDescent="0.3">
      <c r="A21" s="22" t="s">
        <v>28</v>
      </c>
      <c r="B21" s="28" t="s">
        <v>31</v>
      </c>
      <c r="C21" s="25">
        <v>36</v>
      </c>
      <c r="D21" s="25">
        <v>15</v>
      </c>
      <c r="E21" s="112">
        <v>10</v>
      </c>
      <c r="F21" s="27">
        <v>41</v>
      </c>
      <c r="G21" s="27">
        <v>19</v>
      </c>
      <c r="H21" s="114">
        <v>26</v>
      </c>
      <c r="I21" s="48">
        <v>13</v>
      </c>
      <c r="J21" s="48">
        <v>8</v>
      </c>
      <c r="K21" s="116">
        <v>1</v>
      </c>
    </row>
    <row r="22" spans="1:11" x14ac:dyDescent="0.3">
      <c r="A22" s="22" t="s">
        <v>28</v>
      </c>
      <c r="B22" s="28" t="s">
        <v>32</v>
      </c>
      <c r="C22" s="25">
        <v>125</v>
      </c>
      <c r="D22" s="25">
        <v>92</v>
      </c>
      <c r="E22" s="112">
        <v>109</v>
      </c>
      <c r="F22" s="27">
        <v>128</v>
      </c>
      <c r="G22" s="27">
        <v>98</v>
      </c>
      <c r="H22" s="114">
        <v>146</v>
      </c>
      <c r="I22" s="48">
        <v>103</v>
      </c>
      <c r="J22" s="48">
        <v>74</v>
      </c>
      <c r="K22" s="116">
        <v>64</v>
      </c>
    </row>
    <row r="23" spans="1:11" x14ac:dyDescent="0.3">
      <c r="A23" s="22" t="s">
        <v>28</v>
      </c>
      <c r="B23" s="28" t="s">
        <v>33</v>
      </c>
      <c r="C23" s="25">
        <v>41</v>
      </c>
      <c r="D23" s="25">
        <v>39</v>
      </c>
      <c r="E23" s="112">
        <v>30</v>
      </c>
      <c r="F23" s="27">
        <v>56</v>
      </c>
      <c r="G23" s="27">
        <v>53</v>
      </c>
      <c r="H23" s="114">
        <v>38</v>
      </c>
      <c r="I23" s="48">
        <v>16</v>
      </c>
      <c r="J23" s="48">
        <v>20</v>
      </c>
      <c r="K23" s="116">
        <v>13</v>
      </c>
    </row>
    <row r="24" spans="1:11" x14ac:dyDescent="0.3">
      <c r="A24" s="22" t="s">
        <v>28</v>
      </c>
      <c r="B24" s="28" t="s">
        <v>34</v>
      </c>
      <c r="C24" s="25">
        <v>23</v>
      </c>
      <c r="D24" s="25">
        <v>23</v>
      </c>
      <c r="E24" s="112">
        <v>6</v>
      </c>
      <c r="F24" s="27">
        <v>30</v>
      </c>
      <c r="G24" s="27">
        <v>24</v>
      </c>
      <c r="H24" s="114">
        <v>9</v>
      </c>
      <c r="I24" s="48">
        <v>4</v>
      </c>
      <c r="J24" s="48">
        <v>5</v>
      </c>
      <c r="K24" s="116">
        <v>1</v>
      </c>
    </row>
    <row r="25" spans="1:11" x14ac:dyDescent="0.3">
      <c r="A25" s="22" t="s">
        <v>28</v>
      </c>
      <c r="B25" s="28" t="s">
        <v>35</v>
      </c>
      <c r="C25" s="25">
        <v>7</v>
      </c>
      <c r="D25" s="25">
        <v>30</v>
      </c>
      <c r="E25" s="112">
        <v>17</v>
      </c>
      <c r="F25" s="27">
        <v>11</v>
      </c>
      <c r="G25" s="27">
        <v>61</v>
      </c>
      <c r="H25" s="114">
        <v>39</v>
      </c>
      <c r="I25" s="48">
        <v>13</v>
      </c>
      <c r="J25" s="48">
        <v>23</v>
      </c>
      <c r="K25" s="116">
        <v>17</v>
      </c>
    </row>
    <row r="26" spans="1:11" x14ac:dyDescent="0.3">
      <c r="A26" s="22" t="s">
        <v>28</v>
      </c>
      <c r="B26" s="28" t="s">
        <v>36</v>
      </c>
      <c r="C26" s="25">
        <v>15</v>
      </c>
      <c r="D26" s="25">
        <v>20</v>
      </c>
      <c r="E26" s="112"/>
      <c r="F26" s="27">
        <v>15</v>
      </c>
      <c r="G26" s="27">
        <v>27</v>
      </c>
      <c r="H26" s="114"/>
      <c r="I26" s="48">
        <v>15</v>
      </c>
      <c r="J26" s="48">
        <v>27</v>
      </c>
      <c r="K26" s="116"/>
    </row>
    <row r="27" spans="1:11" x14ac:dyDescent="0.3">
      <c r="A27" s="22" t="s">
        <v>28</v>
      </c>
      <c r="B27" s="28" t="s">
        <v>37</v>
      </c>
      <c r="C27" s="25">
        <v>160</v>
      </c>
      <c r="D27" s="25">
        <v>173</v>
      </c>
      <c r="E27" s="112">
        <v>91</v>
      </c>
      <c r="F27" s="27">
        <v>262</v>
      </c>
      <c r="G27" s="27">
        <v>236</v>
      </c>
      <c r="H27" s="114">
        <v>115</v>
      </c>
      <c r="I27" s="48">
        <v>47</v>
      </c>
      <c r="J27" s="48">
        <v>41</v>
      </c>
      <c r="K27" s="116">
        <v>26</v>
      </c>
    </row>
    <row r="28" spans="1:11" x14ac:dyDescent="0.3">
      <c r="A28" s="22" t="s">
        <v>28</v>
      </c>
      <c r="B28" s="28" t="s">
        <v>38</v>
      </c>
      <c r="C28" s="25">
        <v>17</v>
      </c>
      <c r="D28" s="25">
        <v>8</v>
      </c>
      <c r="E28" s="112"/>
      <c r="F28" s="27">
        <v>17</v>
      </c>
      <c r="G28" s="27">
        <v>15</v>
      </c>
      <c r="H28" s="114">
        <v>5</v>
      </c>
      <c r="I28" s="48">
        <v>12</v>
      </c>
      <c r="J28" s="48">
        <v>15</v>
      </c>
      <c r="K28" s="116"/>
    </row>
    <row r="29" spans="1:11" x14ac:dyDescent="0.3">
      <c r="A29" s="22" t="s">
        <v>28</v>
      </c>
      <c r="B29" s="28" t="s">
        <v>39</v>
      </c>
      <c r="C29" s="25">
        <v>1091</v>
      </c>
      <c r="D29" s="25">
        <v>1055</v>
      </c>
      <c r="E29" s="112">
        <v>981</v>
      </c>
      <c r="F29" s="27">
        <v>1837</v>
      </c>
      <c r="G29" s="27">
        <v>1954</v>
      </c>
      <c r="H29" s="114">
        <v>1454</v>
      </c>
      <c r="I29" s="48">
        <v>692</v>
      </c>
      <c r="J29" s="48">
        <v>636</v>
      </c>
      <c r="K29" s="116">
        <v>503</v>
      </c>
    </row>
    <row r="30" spans="1:11" x14ac:dyDescent="0.3">
      <c r="A30" s="22" t="s">
        <v>28</v>
      </c>
      <c r="B30" s="28" t="s">
        <v>40</v>
      </c>
      <c r="C30" s="25">
        <v>63</v>
      </c>
      <c r="D30" s="25">
        <v>25</v>
      </c>
      <c r="E30" s="112"/>
      <c r="F30" s="27">
        <v>72</v>
      </c>
      <c r="G30" s="27">
        <v>53</v>
      </c>
      <c r="H30" s="114">
        <v>10</v>
      </c>
      <c r="I30" s="48">
        <v>18</v>
      </c>
      <c r="J30" s="48">
        <v>5</v>
      </c>
      <c r="K30" s="116"/>
    </row>
    <row r="31" spans="1:11" x14ac:dyDescent="0.3">
      <c r="A31" s="22" t="s">
        <v>28</v>
      </c>
      <c r="B31" s="28" t="s">
        <v>41</v>
      </c>
      <c r="C31" s="25">
        <v>28</v>
      </c>
      <c r="D31" s="25">
        <v>40</v>
      </c>
      <c r="E31" s="112">
        <v>16</v>
      </c>
      <c r="F31" s="27">
        <v>37</v>
      </c>
      <c r="G31" s="27">
        <v>46</v>
      </c>
      <c r="H31" s="114">
        <v>19</v>
      </c>
      <c r="I31" s="48">
        <v>27</v>
      </c>
      <c r="J31" s="48">
        <v>31</v>
      </c>
      <c r="K31" s="116">
        <v>12</v>
      </c>
    </row>
    <row r="32" spans="1:11" x14ac:dyDescent="0.3">
      <c r="A32" s="22" t="s">
        <v>28</v>
      </c>
      <c r="B32" s="28" t="s">
        <v>42</v>
      </c>
      <c r="C32" s="25">
        <v>35</v>
      </c>
      <c r="D32" s="25">
        <v>31</v>
      </c>
      <c r="E32" s="112">
        <v>11</v>
      </c>
      <c r="F32" s="27">
        <v>42</v>
      </c>
      <c r="G32" s="27">
        <v>41</v>
      </c>
      <c r="H32" s="114">
        <v>20</v>
      </c>
      <c r="I32" s="48">
        <v>39</v>
      </c>
      <c r="J32" s="48">
        <v>26</v>
      </c>
      <c r="K32" s="116">
        <v>14</v>
      </c>
    </row>
    <row r="33" spans="1:11" x14ac:dyDescent="0.3">
      <c r="A33" s="22" t="s">
        <v>28</v>
      </c>
      <c r="B33" s="28" t="s">
        <v>43</v>
      </c>
      <c r="C33" s="25">
        <v>0</v>
      </c>
      <c r="D33" s="25">
        <v>0</v>
      </c>
      <c r="E33" s="112"/>
      <c r="F33" s="27">
        <v>0</v>
      </c>
      <c r="G33" s="27">
        <v>0</v>
      </c>
      <c r="H33" s="114">
        <v>1</v>
      </c>
      <c r="I33" s="48">
        <v>0</v>
      </c>
      <c r="J33" s="48">
        <v>0</v>
      </c>
      <c r="K33" s="116"/>
    </row>
    <row r="34" spans="1:11" x14ac:dyDescent="0.3">
      <c r="A34" s="22" t="s">
        <v>28</v>
      </c>
      <c r="B34" s="28" t="s">
        <v>44</v>
      </c>
      <c r="C34" s="25">
        <v>146</v>
      </c>
      <c r="D34" s="25">
        <v>193</v>
      </c>
      <c r="E34" s="112">
        <v>29</v>
      </c>
      <c r="F34" s="27">
        <v>151</v>
      </c>
      <c r="G34" s="27">
        <v>200</v>
      </c>
      <c r="H34" s="114">
        <v>38</v>
      </c>
      <c r="I34" s="48">
        <v>101</v>
      </c>
      <c r="J34" s="48">
        <v>101</v>
      </c>
      <c r="K34" s="116">
        <v>42</v>
      </c>
    </row>
    <row r="35" spans="1:11" x14ac:dyDescent="0.3">
      <c r="A35" s="22" t="s">
        <v>28</v>
      </c>
      <c r="B35" s="28" t="s">
        <v>45</v>
      </c>
      <c r="C35" s="25">
        <v>0</v>
      </c>
      <c r="D35" s="25">
        <v>32</v>
      </c>
      <c r="E35" s="112"/>
      <c r="F35" s="27">
        <v>0</v>
      </c>
      <c r="G35" s="27">
        <v>32</v>
      </c>
      <c r="H35" s="114"/>
      <c r="I35" s="48">
        <v>15</v>
      </c>
      <c r="J35" s="48">
        <v>13</v>
      </c>
      <c r="K35" s="116">
        <v>9</v>
      </c>
    </row>
    <row r="36" spans="1:11" x14ac:dyDescent="0.3">
      <c r="A36" s="22" t="s">
        <v>28</v>
      </c>
      <c r="B36" s="28" t="s">
        <v>46</v>
      </c>
      <c r="C36" s="25">
        <v>33</v>
      </c>
      <c r="D36" s="25">
        <v>32</v>
      </c>
      <c r="E36" s="112">
        <v>37</v>
      </c>
      <c r="F36" s="27">
        <v>34</v>
      </c>
      <c r="G36" s="27">
        <v>47</v>
      </c>
      <c r="H36" s="114">
        <v>60</v>
      </c>
      <c r="I36" s="48">
        <v>22</v>
      </c>
      <c r="J36" s="48">
        <v>43</v>
      </c>
      <c r="K36" s="116">
        <v>29</v>
      </c>
    </row>
    <row r="37" spans="1:11" x14ac:dyDescent="0.3">
      <c r="A37" s="22" t="s">
        <v>28</v>
      </c>
      <c r="B37" s="28" t="s">
        <v>179</v>
      </c>
      <c r="C37" s="25"/>
      <c r="D37" s="25"/>
      <c r="E37" s="112"/>
      <c r="F37" s="27"/>
      <c r="G37" s="27"/>
      <c r="H37" s="114">
        <v>4</v>
      </c>
      <c r="I37" s="48"/>
      <c r="J37" s="48"/>
      <c r="K37" s="116">
        <v>14</v>
      </c>
    </row>
    <row r="38" spans="1:11" x14ac:dyDescent="0.3">
      <c r="A38" s="22" t="s">
        <v>28</v>
      </c>
      <c r="B38" s="28" t="s">
        <v>47</v>
      </c>
      <c r="C38" s="25">
        <v>86</v>
      </c>
      <c r="D38" s="25">
        <v>94</v>
      </c>
      <c r="E38" s="112">
        <v>76</v>
      </c>
      <c r="F38" s="27">
        <f>SUM(86+21)</f>
        <v>107</v>
      </c>
      <c r="G38" s="27">
        <v>105</v>
      </c>
      <c r="H38" s="114">
        <v>76</v>
      </c>
      <c r="I38" s="48">
        <v>28</v>
      </c>
      <c r="J38" s="48">
        <v>26</v>
      </c>
      <c r="K38" s="116">
        <v>20</v>
      </c>
    </row>
    <row r="39" spans="1:11" x14ac:dyDescent="0.3">
      <c r="A39" s="22" t="s">
        <v>28</v>
      </c>
      <c r="B39" s="28" t="s">
        <v>93</v>
      </c>
      <c r="C39" s="25">
        <v>312</v>
      </c>
      <c r="D39" s="25">
        <v>295</v>
      </c>
      <c r="E39" s="112">
        <v>85</v>
      </c>
      <c r="F39" s="27">
        <f>SUM(312+83)</f>
        <v>395</v>
      </c>
      <c r="G39" s="27">
        <v>392</v>
      </c>
      <c r="H39" s="114">
        <v>148</v>
      </c>
      <c r="I39" s="48">
        <v>161</v>
      </c>
      <c r="J39" s="48">
        <v>187</v>
      </c>
      <c r="K39" s="116">
        <v>59</v>
      </c>
    </row>
    <row r="40" spans="1:11" x14ac:dyDescent="0.3">
      <c r="A40" s="22" t="s">
        <v>28</v>
      </c>
      <c r="B40" s="28" t="s">
        <v>48</v>
      </c>
      <c r="C40" s="25">
        <v>35</v>
      </c>
      <c r="D40" s="25">
        <v>52</v>
      </c>
      <c r="E40" s="112">
        <v>28</v>
      </c>
      <c r="F40" s="27">
        <f>SUM(35+17)</f>
        <v>52</v>
      </c>
      <c r="G40" s="27">
        <v>90</v>
      </c>
      <c r="H40" s="114">
        <v>62</v>
      </c>
      <c r="I40" s="48">
        <v>22</v>
      </c>
      <c r="J40" s="48">
        <v>14</v>
      </c>
      <c r="K40" s="116">
        <v>20</v>
      </c>
    </row>
    <row r="41" spans="1:11" x14ac:dyDescent="0.3">
      <c r="A41" s="22" t="s">
        <v>28</v>
      </c>
      <c r="B41" s="28" t="s">
        <v>49</v>
      </c>
      <c r="C41" s="25">
        <v>5</v>
      </c>
      <c r="D41" s="25">
        <v>11</v>
      </c>
      <c r="E41" s="112"/>
      <c r="F41" s="27">
        <v>5</v>
      </c>
      <c r="G41" s="27">
        <v>20</v>
      </c>
      <c r="H41" s="114">
        <v>7</v>
      </c>
      <c r="I41" s="48">
        <v>6</v>
      </c>
      <c r="J41" s="48">
        <v>15</v>
      </c>
      <c r="K41" s="116"/>
    </row>
    <row r="42" spans="1:11" x14ac:dyDescent="0.3">
      <c r="A42" s="22" t="s">
        <v>28</v>
      </c>
      <c r="B42" s="28" t="s">
        <v>50</v>
      </c>
      <c r="C42" s="25">
        <v>75</v>
      </c>
      <c r="D42" s="25">
        <v>76</v>
      </c>
      <c r="E42" s="112">
        <v>63</v>
      </c>
      <c r="F42" s="27">
        <v>122</v>
      </c>
      <c r="G42" s="27">
        <v>124</v>
      </c>
      <c r="H42" s="114">
        <v>91</v>
      </c>
      <c r="I42" s="48">
        <v>52</v>
      </c>
      <c r="J42" s="48">
        <v>43</v>
      </c>
      <c r="K42" s="116">
        <v>25</v>
      </c>
    </row>
    <row r="43" spans="1:11" x14ac:dyDescent="0.3">
      <c r="A43" s="22" t="s">
        <v>51</v>
      </c>
      <c r="B43" s="28" t="s">
        <v>52</v>
      </c>
      <c r="C43" s="25">
        <v>58</v>
      </c>
      <c r="D43" s="25">
        <v>38</v>
      </c>
      <c r="E43" s="112"/>
      <c r="F43" s="27">
        <f>SUM(58+76)</f>
        <v>134</v>
      </c>
      <c r="G43" s="27">
        <v>87</v>
      </c>
      <c r="H43" s="114">
        <v>3</v>
      </c>
      <c r="I43" s="48">
        <v>22</v>
      </c>
      <c r="J43" s="48">
        <v>26</v>
      </c>
      <c r="K43" s="116"/>
    </row>
    <row r="44" spans="1:11" x14ac:dyDescent="0.3">
      <c r="A44" s="22" t="s">
        <v>51</v>
      </c>
      <c r="B44" s="28" t="s">
        <v>53</v>
      </c>
      <c r="C44" s="25">
        <v>115</v>
      </c>
      <c r="D44" s="25">
        <v>84</v>
      </c>
      <c r="E44" s="112">
        <v>15</v>
      </c>
      <c r="F44" s="27">
        <v>125</v>
      </c>
      <c r="G44" s="27">
        <v>95</v>
      </c>
      <c r="H44" s="114">
        <v>66</v>
      </c>
      <c r="I44" s="48">
        <v>14</v>
      </c>
      <c r="J44" s="48">
        <v>14</v>
      </c>
      <c r="K44" s="116">
        <v>11</v>
      </c>
    </row>
    <row r="45" spans="1:11" x14ac:dyDescent="0.3">
      <c r="A45" s="22" t="s">
        <v>51</v>
      </c>
      <c r="B45" s="28" t="s">
        <v>54</v>
      </c>
      <c r="C45" s="25">
        <v>76</v>
      </c>
      <c r="D45" s="25">
        <v>57</v>
      </c>
      <c r="E45" s="112">
        <v>17</v>
      </c>
      <c r="F45" s="27">
        <f>SUM(76+63)</f>
        <v>139</v>
      </c>
      <c r="G45" s="27">
        <v>107</v>
      </c>
      <c r="H45" s="114">
        <v>63</v>
      </c>
      <c r="I45" s="48">
        <v>34</v>
      </c>
      <c r="J45" s="48">
        <v>35</v>
      </c>
      <c r="K45" s="116">
        <v>30</v>
      </c>
    </row>
    <row r="46" spans="1:11" x14ac:dyDescent="0.3">
      <c r="A46" s="22" t="s">
        <v>51</v>
      </c>
      <c r="B46" s="28" t="s">
        <v>94</v>
      </c>
      <c r="C46" s="25">
        <v>19</v>
      </c>
      <c r="D46" s="25">
        <v>16</v>
      </c>
      <c r="E46" s="112">
        <v>14</v>
      </c>
      <c r="F46" s="27">
        <f>SUM(19+25)</f>
        <v>44</v>
      </c>
      <c r="G46" s="27">
        <v>16</v>
      </c>
      <c r="H46" s="114">
        <v>14</v>
      </c>
      <c r="I46" s="48">
        <v>10</v>
      </c>
      <c r="J46" s="48">
        <v>5</v>
      </c>
      <c r="K46" s="116">
        <v>2</v>
      </c>
    </row>
    <row r="47" spans="1:11" x14ac:dyDescent="0.3">
      <c r="A47" s="22" t="s">
        <v>51</v>
      </c>
      <c r="B47" s="28" t="s">
        <v>55</v>
      </c>
      <c r="C47" s="25">
        <v>81</v>
      </c>
      <c r="D47" s="25">
        <v>94</v>
      </c>
      <c r="E47" s="112">
        <v>78</v>
      </c>
      <c r="F47" s="27">
        <v>90</v>
      </c>
      <c r="G47" s="27">
        <v>141</v>
      </c>
      <c r="H47" s="114">
        <v>107</v>
      </c>
      <c r="I47" s="48">
        <v>52</v>
      </c>
      <c r="J47" s="48">
        <v>63</v>
      </c>
      <c r="K47" s="116">
        <v>35</v>
      </c>
    </row>
    <row r="48" spans="1:11" x14ac:dyDescent="0.3">
      <c r="A48" s="22" t="s">
        <v>51</v>
      </c>
      <c r="B48" s="28" t="s">
        <v>56</v>
      </c>
      <c r="C48" s="25">
        <v>58</v>
      </c>
      <c r="D48" s="25">
        <v>29</v>
      </c>
      <c r="E48" s="112"/>
      <c r="F48" s="27">
        <v>58</v>
      </c>
      <c r="G48" s="27">
        <v>29</v>
      </c>
      <c r="H48" s="114">
        <v>3</v>
      </c>
      <c r="I48" s="48">
        <v>9</v>
      </c>
      <c r="J48" s="48">
        <v>11</v>
      </c>
      <c r="K48" s="116"/>
    </row>
    <row r="49" spans="1:11" x14ac:dyDescent="0.3">
      <c r="A49" s="22" t="s">
        <v>51</v>
      </c>
      <c r="B49" s="28" t="s">
        <v>57</v>
      </c>
      <c r="C49" s="25">
        <v>29</v>
      </c>
      <c r="D49" s="25">
        <v>33</v>
      </c>
      <c r="E49" s="112">
        <v>19</v>
      </c>
      <c r="F49" s="27">
        <v>39</v>
      </c>
      <c r="G49" s="27">
        <v>42</v>
      </c>
      <c r="H49" s="114">
        <v>22</v>
      </c>
      <c r="I49" s="48">
        <v>12</v>
      </c>
      <c r="J49" s="48">
        <v>4</v>
      </c>
      <c r="K49" s="116">
        <v>4</v>
      </c>
    </row>
    <row r="50" spans="1:11" x14ac:dyDescent="0.3">
      <c r="A50" s="22" t="s">
        <v>51</v>
      </c>
      <c r="B50" s="23" t="s">
        <v>58</v>
      </c>
      <c r="C50" s="25">
        <v>79</v>
      </c>
      <c r="D50" s="25">
        <v>56</v>
      </c>
      <c r="E50" s="112"/>
      <c r="F50" s="27">
        <v>79</v>
      </c>
      <c r="G50" s="27">
        <v>56</v>
      </c>
      <c r="H50" s="114"/>
      <c r="I50" s="48">
        <v>10</v>
      </c>
      <c r="J50" s="48">
        <v>15</v>
      </c>
      <c r="K50" s="116"/>
    </row>
    <row r="51" spans="1:11" x14ac:dyDescent="0.3">
      <c r="A51" s="22" t="s">
        <v>51</v>
      </c>
      <c r="B51" s="28" t="s">
        <v>59</v>
      </c>
      <c r="C51" s="25">
        <v>57</v>
      </c>
      <c r="D51" s="25">
        <v>60</v>
      </c>
      <c r="E51" s="112">
        <v>54</v>
      </c>
      <c r="F51" s="27">
        <v>78</v>
      </c>
      <c r="G51" s="27">
        <v>73</v>
      </c>
      <c r="H51" s="114">
        <v>79</v>
      </c>
      <c r="I51" s="48">
        <v>25</v>
      </c>
      <c r="J51" s="48">
        <v>32</v>
      </c>
      <c r="K51" s="116">
        <v>19</v>
      </c>
    </row>
    <row r="52" spans="1:11" x14ac:dyDescent="0.3">
      <c r="A52" s="22" t="s">
        <v>51</v>
      </c>
      <c r="B52" s="28" t="s">
        <v>60</v>
      </c>
      <c r="C52" s="25">
        <v>61</v>
      </c>
      <c r="D52" s="25">
        <v>109</v>
      </c>
      <c r="E52" s="112">
        <v>84</v>
      </c>
      <c r="F52" s="27">
        <v>61</v>
      </c>
      <c r="G52" s="27">
        <v>110</v>
      </c>
      <c r="H52" s="114">
        <v>87</v>
      </c>
      <c r="I52" s="48">
        <v>43</v>
      </c>
      <c r="J52" s="48">
        <v>28</v>
      </c>
      <c r="K52" s="116">
        <v>35</v>
      </c>
    </row>
    <row r="53" spans="1:11" x14ac:dyDescent="0.3">
      <c r="A53" s="22" t="s">
        <v>51</v>
      </c>
      <c r="B53" s="28" t="s">
        <v>180</v>
      </c>
      <c r="C53" s="25"/>
      <c r="D53" s="25"/>
      <c r="E53" s="112">
        <v>2</v>
      </c>
      <c r="F53" s="27"/>
      <c r="G53" s="27"/>
      <c r="H53" s="114">
        <v>10</v>
      </c>
      <c r="I53" s="48"/>
      <c r="J53" s="48"/>
      <c r="K53" s="116">
        <v>5</v>
      </c>
    </row>
    <row r="54" spans="1:11" x14ac:dyDescent="0.3">
      <c r="A54" s="22" t="s">
        <v>51</v>
      </c>
      <c r="B54" s="28" t="s">
        <v>61</v>
      </c>
      <c r="C54" s="25">
        <v>17</v>
      </c>
      <c r="D54" s="25">
        <v>28</v>
      </c>
      <c r="E54" s="112">
        <v>16</v>
      </c>
      <c r="F54" s="27">
        <v>19</v>
      </c>
      <c r="G54" s="27">
        <v>28</v>
      </c>
      <c r="H54" s="114">
        <v>16</v>
      </c>
      <c r="I54" s="48">
        <v>6</v>
      </c>
      <c r="J54" s="48">
        <v>25</v>
      </c>
      <c r="K54" s="116">
        <v>10</v>
      </c>
    </row>
    <row r="55" spans="1:11" x14ac:dyDescent="0.3">
      <c r="A55" s="22" t="s">
        <v>51</v>
      </c>
      <c r="B55" s="28" t="s">
        <v>62</v>
      </c>
      <c r="C55" s="25">
        <v>59</v>
      </c>
      <c r="D55" s="25">
        <v>58</v>
      </c>
      <c r="E55" s="112">
        <v>33</v>
      </c>
      <c r="F55" s="27">
        <v>61</v>
      </c>
      <c r="G55" s="27">
        <v>66</v>
      </c>
      <c r="H55" s="114">
        <v>38</v>
      </c>
      <c r="I55" s="48">
        <v>23</v>
      </c>
      <c r="J55" s="48">
        <v>29</v>
      </c>
      <c r="K55" s="116">
        <v>17</v>
      </c>
    </row>
    <row r="56" spans="1:11" x14ac:dyDescent="0.3">
      <c r="A56" s="22" t="s">
        <v>51</v>
      </c>
      <c r="B56" s="28" t="s">
        <v>63</v>
      </c>
      <c r="C56" s="25">
        <v>230</v>
      </c>
      <c r="D56" s="25">
        <v>172</v>
      </c>
      <c r="E56" s="112">
        <v>54</v>
      </c>
      <c r="F56" s="27">
        <v>247</v>
      </c>
      <c r="G56" s="27">
        <v>259</v>
      </c>
      <c r="H56" s="114">
        <v>80</v>
      </c>
      <c r="I56" s="48">
        <v>60</v>
      </c>
      <c r="J56" s="48">
        <v>78</v>
      </c>
      <c r="K56" s="116">
        <v>44</v>
      </c>
    </row>
    <row r="57" spans="1:11" x14ac:dyDescent="0.3">
      <c r="A57" s="22" t="s">
        <v>51</v>
      </c>
      <c r="B57" s="28" t="s">
        <v>64</v>
      </c>
      <c r="C57" s="25">
        <v>78</v>
      </c>
      <c r="D57" s="25">
        <v>88</v>
      </c>
      <c r="E57" s="112">
        <v>76</v>
      </c>
      <c r="F57" s="27">
        <f>SUM(78+65)</f>
        <v>143</v>
      </c>
      <c r="G57" s="27">
        <v>129</v>
      </c>
      <c r="H57" s="114">
        <v>116</v>
      </c>
      <c r="I57" s="48">
        <v>49</v>
      </c>
      <c r="J57" s="48">
        <v>38</v>
      </c>
      <c r="K57" s="116">
        <v>41</v>
      </c>
    </row>
    <row r="58" spans="1:11" x14ac:dyDescent="0.3">
      <c r="A58" s="22" t="s">
        <v>51</v>
      </c>
      <c r="B58" s="28" t="s">
        <v>65</v>
      </c>
      <c r="C58" s="25">
        <v>30</v>
      </c>
      <c r="D58" s="25">
        <v>35</v>
      </c>
      <c r="E58" s="112">
        <v>20</v>
      </c>
      <c r="F58" s="27">
        <v>32</v>
      </c>
      <c r="G58" s="27">
        <v>35</v>
      </c>
      <c r="H58" s="114">
        <v>22</v>
      </c>
      <c r="I58" s="48">
        <v>6</v>
      </c>
      <c r="J58" s="48">
        <v>19</v>
      </c>
      <c r="K58" s="116">
        <v>2</v>
      </c>
    </row>
    <row r="59" spans="1:11" x14ac:dyDescent="0.3">
      <c r="A59" s="22" t="s">
        <v>51</v>
      </c>
      <c r="B59" s="28" t="s">
        <v>66</v>
      </c>
      <c r="C59" s="25">
        <v>20</v>
      </c>
      <c r="D59" s="25">
        <v>0</v>
      </c>
      <c r="E59" s="112"/>
      <c r="F59" s="27">
        <v>20</v>
      </c>
      <c r="G59" s="27">
        <v>0</v>
      </c>
      <c r="H59" s="114"/>
      <c r="I59" s="48">
        <v>16</v>
      </c>
      <c r="J59" s="48">
        <v>0</v>
      </c>
      <c r="K59" s="116"/>
    </row>
    <row r="60" spans="1:11" x14ac:dyDescent="0.3">
      <c r="A60" s="22" t="s">
        <v>51</v>
      </c>
      <c r="B60" s="28" t="s">
        <v>67</v>
      </c>
      <c r="C60" s="25">
        <v>49</v>
      </c>
      <c r="D60" s="25">
        <v>39</v>
      </c>
      <c r="E60" s="112">
        <v>30</v>
      </c>
      <c r="F60" s="27">
        <f>SUM(49+25)</f>
        <v>74</v>
      </c>
      <c r="G60" s="27">
        <v>62</v>
      </c>
      <c r="H60" s="114">
        <v>49</v>
      </c>
      <c r="I60" s="48">
        <v>27</v>
      </c>
      <c r="J60" s="48">
        <v>25</v>
      </c>
      <c r="K60" s="116">
        <v>24</v>
      </c>
    </row>
    <row r="61" spans="1:11" x14ac:dyDescent="0.3">
      <c r="A61" s="22" t="s">
        <v>51</v>
      </c>
      <c r="B61" s="28" t="s">
        <v>99</v>
      </c>
      <c r="C61" s="25"/>
      <c r="D61" s="25">
        <v>12</v>
      </c>
      <c r="E61" s="112">
        <v>12</v>
      </c>
      <c r="F61" s="27"/>
      <c r="G61" s="27">
        <v>13</v>
      </c>
      <c r="H61" s="114">
        <v>13</v>
      </c>
      <c r="I61" s="48"/>
      <c r="J61" s="48">
        <v>11</v>
      </c>
      <c r="K61" s="116">
        <v>6</v>
      </c>
    </row>
    <row r="62" spans="1:11" x14ac:dyDescent="0.3">
      <c r="A62" s="22" t="s">
        <v>51</v>
      </c>
      <c r="B62" s="28" t="s">
        <v>68</v>
      </c>
      <c r="C62" s="25">
        <v>134</v>
      </c>
      <c r="D62" s="25">
        <v>115</v>
      </c>
      <c r="E62" s="112">
        <v>44</v>
      </c>
      <c r="F62" s="27">
        <f>SUM(134+16)</f>
        <v>150</v>
      </c>
      <c r="G62" s="27">
        <v>142</v>
      </c>
      <c r="H62" s="114">
        <v>76</v>
      </c>
      <c r="I62" s="48">
        <v>111</v>
      </c>
      <c r="J62" s="48">
        <v>96</v>
      </c>
      <c r="K62" s="116">
        <v>33</v>
      </c>
    </row>
    <row r="63" spans="1:11" x14ac:dyDescent="0.3">
      <c r="A63" s="22" t="s">
        <v>51</v>
      </c>
      <c r="B63" s="28" t="s">
        <v>100</v>
      </c>
      <c r="C63" s="25"/>
      <c r="D63" s="25">
        <v>24</v>
      </c>
      <c r="E63" s="112"/>
      <c r="F63" s="27"/>
      <c r="G63" s="27">
        <v>24</v>
      </c>
      <c r="H63" s="114"/>
      <c r="I63" s="48"/>
      <c r="J63" s="48">
        <v>7</v>
      </c>
      <c r="K63" s="116"/>
    </row>
    <row r="64" spans="1:11" x14ac:dyDescent="0.3">
      <c r="A64" s="22" t="s">
        <v>69</v>
      </c>
      <c r="B64" s="28" t="s">
        <v>70</v>
      </c>
      <c r="C64" s="25">
        <v>34</v>
      </c>
      <c r="D64" s="25">
        <v>47</v>
      </c>
      <c r="E64" s="112">
        <v>32</v>
      </c>
      <c r="F64" s="27">
        <f>SUM(34+84)</f>
        <v>118</v>
      </c>
      <c r="G64" s="27">
        <v>86</v>
      </c>
      <c r="H64" s="114">
        <v>74</v>
      </c>
      <c r="I64" s="48">
        <v>51</v>
      </c>
      <c r="J64" s="48">
        <v>42</v>
      </c>
      <c r="K64" s="116">
        <v>36</v>
      </c>
    </row>
    <row r="65" spans="1:11" x14ac:dyDescent="0.3">
      <c r="A65" s="22" t="s">
        <v>69</v>
      </c>
      <c r="B65" s="28" t="s">
        <v>181</v>
      </c>
      <c r="C65" s="25"/>
      <c r="D65" s="25"/>
      <c r="E65" s="112">
        <v>29</v>
      </c>
      <c r="F65" s="27"/>
      <c r="G65" s="27"/>
      <c r="H65" s="114">
        <v>32</v>
      </c>
      <c r="I65" s="48"/>
      <c r="J65" s="48"/>
      <c r="K65" s="116">
        <v>5</v>
      </c>
    </row>
    <row r="66" spans="1:11" x14ac:dyDescent="0.3">
      <c r="A66" s="38" t="s">
        <v>69</v>
      </c>
      <c r="B66" s="28" t="s">
        <v>71</v>
      </c>
      <c r="C66" s="25">
        <v>79</v>
      </c>
      <c r="D66" s="25">
        <v>40</v>
      </c>
      <c r="E66" s="112">
        <v>33</v>
      </c>
      <c r="F66" s="27">
        <v>79</v>
      </c>
      <c r="G66" s="27">
        <v>79</v>
      </c>
      <c r="H66" s="114">
        <v>49</v>
      </c>
      <c r="I66" s="48">
        <v>30</v>
      </c>
      <c r="J66" s="48">
        <v>20</v>
      </c>
      <c r="K66" s="116">
        <v>8</v>
      </c>
    </row>
    <row r="67" spans="1:11" x14ac:dyDescent="0.3">
      <c r="A67" s="38" t="s">
        <v>69</v>
      </c>
      <c r="B67" s="28" t="s">
        <v>72</v>
      </c>
      <c r="C67" s="25">
        <v>488</v>
      </c>
      <c r="D67" s="25">
        <v>442</v>
      </c>
      <c r="E67" s="112">
        <v>158</v>
      </c>
      <c r="F67" s="27">
        <f>SUM(488+69)</f>
        <v>557</v>
      </c>
      <c r="G67" s="27">
        <v>539</v>
      </c>
      <c r="H67" s="114">
        <v>288</v>
      </c>
      <c r="I67" s="48">
        <v>190</v>
      </c>
      <c r="J67" s="48">
        <v>165</v>
      </c>
      <c r="K67" s="116">
        <v>44</v>
      </c>
    </row>
    <row r="68" spans="1:11" x14ac:dyDescent="0.3">
      <c r="A68" s="38" t="s">
        <v>69</v>
      </c>
      <c r="B68" s="28" t="s">
        <v>73</v>
      </c>
      <c r="C68" s="25">
        <v>160</v>
      </c>
      <c r="D68" s="25">
        <v>180</v>
      </c>
      <c r="E68" s="112">
        <v>111</v>
      </c>
      <c r="F68" s="27">
        <f>SUM(160+108)</f>
        <v>268</v>
      </c>
      <c r="G68" s="27">
        <v>280</v>
      </c>
      <c r="H68" s="114">
        <v>259</v>
      </c>
      <c r="I68" s="48">
        <v>108</v>
      </c>
      <c r="J68" s="48">
        <v>105</v>
      </c>
      <c r="K68" s="116">
        <v>116</v>
      </c>
    </row>
    <row r="69" spans="1:11" x14ac:dyDescent="0.3">
      <c r="A69" s="38" t="s">
        <v>69</v>
      </c>
      <c r="B69" s="28" t="s">
        <v>74</v>
      </c>
      <c r="C69" s="25">
        <v>205</v>
      </c>
      <c r="D69" s="25">
        <v>199</v>
      </c>
      <c r="E69" s="112">
        <v>60</v>
      </c>
      <c r="F69" s="27">
        <v>238</v>
      </c>
      <c r="G69" s="27">
        <v>239</v>
      </c>
      <c r="H69" s="114">
        <v>149</v>
      </c>
      <c r="I69" s="48">
        <v>111</v>
      </c>
      <c r="J69" s="48">
        <v>123</v>
      </c>
      <c r="K69" s="116">
        <v>22</v>
      </c>
    </row>
    <row r="70" spans="1:11" x14ac:dyDescent="0.3">
      <c r="A70" s="38" t="s">
        <v>69</v>
      </c>
      <c r="B70" s="28" t="s">
        <v>75</v>
      </c>
      <c r="C70" s="25">
        <v>141</v>
      </c>
      <c r="D70" s="25">
        <v>61</v>
      </c>
      <c r="E70" s="112">
        <v>87</v>
      </c>
      <c r="F70" s="27">
        <v>149</v>
      </c>
      <c r="G70" s="27">
        <v>85</v>
      </c>
      <c r="H70" s="114">
        <v>131</v>
      </c>
      <c r="I70" s="48">
        <v>86</v>
      </c>
      <c r="J70" s="48">
        <v>60</v>
      </c>
      <c r="K70" s="116">
        <v>47</v>
      </c>
    </row>
    <row r="71" spans="1:11" x14ac:dyDescent="0.3">
      <c r="A71" s="38" t="s">
        <v>69</v>
      </c>
      <c r="B71" s="28" t="s">
        <v>76</v>
      </c>
      <c r="C71" s="25">
        <v>45</v>
      </c>
      <c r="D71" s="25">
        <v>58</v>
      </c>
      <c r="E71" s="112">
        <v>32</v>
      </c>
      <c r="F71" s="27">
        <v>45</v>
      </c>
      <c r="G71" s="27">
        <v>74</v>
      </c>
      <c r="H71" s="114">
        <v>33</v>
      </c>
      <c r="I71" s="48">
        <v>5</v>
      </c>
      <c r="J71" s="48">
        <v>9</v>
      </c>
      <c r="K71" s="116">
        <v>5</v>
      </c>
    </row>
    <row r="72" spans="1:11" x14ac:dyDescent="0.3">
      <c r="A72" s="38" t="s">
        <v>69</v>
      </c>
      <c r="B72" s="28" t="s">
        <v>77</v>
      </c>
      <c r="C72" s="25">
        <v>65</v>
      </c>
      <c r="D72" s="25">
        <v>29</v>
      </c>
      <c r="E72" s="112">
        <v>73</v>
      </c>
      <c r="F72" s="27">
        <f>SUM(65+39)</f>
        <v>104</v>
      </c>
      <c r="G72" s="27">
        <v>36</v>
      </c>
      <c r="H72" s="114">
        <v>177</v>
      </c>
      <c r="I72" s="48">
        <v>21</v>
      </c>
      <c r="J72" s="48">
        <v>9</v>
      </c>
      <c r="K72" s="116">
        <v>26</v>
      </c>
    </row>
    <row r="73" spans="1:11" x14ac:dyDescent="0.3">
      <c r="A73" s="38" t="s">
        <v>69</v>
      </c>
      <c r="B73" s="28" t="s">
        <v>78</v>
      </c>
      <c r="C73" s="25">
        <v>146</v>
      </c>
      <c r="D73" s="25">
        <v>145</v>
      </c>
      <c r="E73" s="112">
        <v>113</v>
      </c>
      <c r="F73" s="27">
        <f>SUM(146+75)</f>
        <v>221</v>
      </c>
      <c r="G73" s="27">
        <v>203</v>
      </c>
      <c r="H73" s="114">
        <v>130</v>
      </c>
      <c r="I73" s="48">
        <v>104</v>
      </c>
      <c r="J73" s="48">
        <v>98</v>
      </c>
      <c r="K73" s="116">
        <v>95</v>
      </c>
    </row>
    <row r="74" spans="1:11" x14ac:dyDescent="0.3">
      <c r="A74" s="38" t="s">
        <v>69</v>
      </c>
      <c r="B74" s="28" t="s">
        <v>23</v>
      </c>
      <c r="C74" s="25">
        <v>88</v>
      </c>
      <c r="D74" s="25">
        <v>109</v>
      </c>
      <c r="E74" s="112">
        <v>100</v>
      </c>
      <c r="F74" s="27">
        <f>SUM(88+55)</f>
        <v>143</v>
      </c>
      <c r="G74" s="27">
        <v>128</v>
      </c>
      <c r="H74" s="114">
        <v>119</v>
      </c>
      <c r="I74" s="48">
        <v>56</v>
      </c>
      <c r="J74" s="48">
        <v>42</v>
      </c>
      <c r="K74" s="116">
        <v>43</v>
      </c>
    </row>
    <row r="75" spans="1:11" x14ac:dyDescent="0.3">
      <c r="A75" s="38" t="s">
        <v>69</v>
      </c>
      <c r="B75" s="28" t="s">
        <v>24</v>
      </c>
      <c r="C75" s="25">
        <v>239</v>
      </c>
      <c r="D75" s="25">
        <v>264</v>
      </c>
      <c r="E75" s="112">
        <v>145</v>
      </c>
      <c r="F75" s="27">
        <f>SUM(239+346)</f>
        <v>585</v>
      </c>
      <c r="G75" s="27">
        <v>294</v>
      </c>
      <c r="H75" s="114">
        <v>212</v>
      </c>
      <c r="I75" s="48">
        <v>149</v>
      </c>
      <c r="J75" s="48">
        <v>149</v>
      </c>
      <c r="K75" s="116">
        <v>92</v>
      </c>
    </row>
    <row r="76" spans="1:11" x14ac:dyDescent="0.3">
      <c r="A76" s="38" t="s">
        <v>69</v>
      </c>
      <c r="B76" s="28" t="s">
        <v>25</v>
      </c>
      <c r="C76" s="25">
        <v>228</v>
      </c>
      <c r="D76" s="25">
        <v>160</v>
      </c>
      <c r="E76" s="112">
        <v>70</v>
      </c>
      <c r="F76" s="27">
        <f>SUM(228+146)</f>
        <v>374</v>
      </c>
      <c r="G76" s="27">
        <v>300</v>
      </c>
      <c r="H76" s="114">
        <v>240</v>
      </c>
      <c r="I76" s="48">
        <v>90</v>
      </c>
      <c r="J76" s="48">
        <v>76</v>
      </c>
      <c r="K76" s="116">
        <v>52</v>
      </c>
    </row>
    <row r="77" spans="1:11" x14ac:dyDescent="0.3">
      <c r="A77" s="38" t="s">
        <v>69</v>
      </c>
      <c r="B77" s="28" t="s">
        <v>26</v>
      </c>
      <c r="C77" s="25">
        <v>208</v>
      </c>
      <c r="D77" s="25">
        <v>206</v>
      </c>
      <c r="E77" s="112">
        <v>121</v>
      </c>
      <c r="F77" s="27">
        <f>SUM(208+69)</f>
        <v>277</v>
      </c>
      <c r="G77" s="27">
        <v>290</v>
      </c>
      <c r="H77" s="114">
        <v>212</v>
      </c>
      <c r="I77" s="48">
        <v>91</v>
      </c>
      <c r="J77" s="48">
        <v>98</v>
      </c>
      <c r="K77" s="116">
        <v>98</v>
      </c>
    </row>
    <row r="78" spans="1:11" s="2" customFormat="1" x14ac:dyDescent="0.3">
      <c r="A78" s="38" t="s">
        <v>69</v>
      </c>
      <c r="B78" s="28" t="s">
        <v>88</v>
      </c>
      <c r="C78" s="25">
        <v>22</v>
      </c>
      <c r="D78" s="25">
        <v>30</v>
      </c>
      <c r="E78" s="113">
        <v>4</v>
      </c>
      <c r="F78" s="27">
        <v>22</v>
      </c>
      <c r="G78" s="27">
        <v>30</v>
      </c>
      <c r="H78" s="115">
        <v>22</v>
      </c>
      <c r="I78" s="48">
        <v>1</v>
      </c>
      <c r="J78" s="48">
        <v>5</v>
      </c>
      <c r="K78" s="117">
        <v>9</v>
      </c>
    </row>
    <row r="79" spans="1:11" x14ac:dyDescent="0.3">
      <c r="A79" s="38" t="s">
        <v>69</v>
      </c>
      <c r="B79" s="28" t="s">
        <v>79</v>
      </c>
      <c r="C79" s="25">
        <v>208</v>
      </c>
      <c r="D79" s="25">
        <v>218</v>
      </c>
      <c r="E79" s="113">
        <v>162</v>
      </c>
      <c r="F79" s="27">
        <v>300</v>
      </c>
      <c r="G79" s="27">
        <v>348</v>
      </c>
      <c r="H79" s="115">
        <v>302</v>
      </c>
      <c r="I79" s="48">
        <v>202</v>
      </c>
      <c r="J79" s="48">
        <v>182</v>
      </c>
      <c r="K79" s="117">
        <v>185</v>
      </c>
    </row>
    <row r="80" spans="1:11" x14ac:dyDescent="0.3">
      <c r="B80" s="28"/>
      <c r="C80" s="50"/>
      <c r="D80" s="50"/>
      <c r="E80" s="50"/>
      <c r="F80" s="51"/>
      <c r="G80" s="51"/>
      <c r="H80" s="51"/>
      <c r="I80" s="52"/>
      <c r="J80" s="52"/>
      <c r="K80" s="52"/>
    </row>
    <row r="81" spans="2:11" x14ac:dyDescent="0.3">
      <c r="B81" s="20"/>
      <c r="C81" s="53">
        <f>SUM(C2:C80)</f>
        <v>7235</v>
      </c>
      <c r="D81" s="53">
        <f>SUM(D2:D80)</f>
        <v>7089</v>
      </c>
      <c r="E81" s="53">
        <f>SUM(E2:E80)</f>
        <v>4489</v>
      </c>
      <c r="F81" s="54">
        <f t="shared" ref="F81:J81" si="0">SUM(F2:F80)</f>
        <v>10261</v>
      </c>
      <c r="G81" s="54">
        <f t="shared" si="0"/>
        <v>10058</v>
      </c>
      <c r="H81" s="54">
        <f>SUM(H2:H80)</f>
        <v>7071</v>
      </c>
      <c r="I81" s="55">
        <f t="shared" si="0"/>
        <v>4162</v>
      </c>
      <c r="J81" s="55">
        <f t="shared" si="0"/>
        <v>4110</v>
      </c>
      <c r="K81" s="55">
        <f>SUM(K2:K80)</f>
        <v>2892</v>
      </c>
    </row>
  </sheetData>
  <sortState xmlns:xlrd2="http://schemas.microsoft.com/office/spreadsheetml/2017/richdata2" ref="B2:K77">
    <sortCondition ref="B2:B77"/>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29798-9949-44F6-8597-F368DB76ED84}">
  <dimension ref="A1:I42"/>
  <sheetViews>
    <sheetView zoomScale="115" zoomScaleNormal="115" workbookViewId="0">
      <pane ySplit="1" topLeftCell="A2" activePane="bottomLeft" state="frozen"/>
      <selection pane="bottomLeft" activeCell="L23" sqref="L23"/>
    </sheetView>
  </sheetViews>
  <sheetFormatPr defaultColWidth="8.6640625" defaultRowHeight="14.4" x14ac:dyDescent="0.3"/>
  <cols>
    <col min="1" max="1" width="6.6640625" style="38" bestFit="1" customWidth="1"/>
    <col min="2" max="2" width="30.44140625" style="10" bestFit="1" customWidth="1"/>
    <col min="3" max="3" width="14" style="38" customWidth="1"/>
    <col min="4" max="4" width="8.88671875" style="38"/>
    <col min="5" max="5" width="9.109375" style="38" bestFit="1" customWidth="1"/>
    <col min="6" max="6" width="4.44140625" style="38" bestFit="1" customWidth="1"/>
    <col min="7" max="8" width="13" style="38" bestFit="1" customWidth="1"/>
    <col min="9" max="9" width="4.44140625" style="38" bestFit="1" customWidth="1"/>
    <col min="10" max="16384" width="8.6640625" style="38"/>
  </cols>
  <sheetData>
    <row r="1" spans="1:9" s="41" customFormat="1" ht="28.8" x14ac:dyDescent="0.3">
      <c r="A1" s="108" t="s">
        <v>116</v>
      </c>
      <c r="B1" s="108" t="s">
        <v>1</v>
      </c>
      <c r="C1" s="108" t="s">
        <v>168</v>
      </c>
      <c r="D1" s="108" t="s">
        <v>166</v>
      </c>
      <c r="E1" s="108" t="s">
        <v>164</v>
      </c>
      <c r="F1" s="108" t="s">
        <v>109</v>
      </c>
      <c r="G1" s="108" t="s">
        <v>167</v>
      </c>
      <c r="H1" s="109" t="s">
        <v>165</v>
      </c>
      <c r="I1" s="109" t="s">
        <v>109</v>
      </c>
    </row>
    <row r="2" spans="1:9" x14ac:dyDescent="0.3">
      <c r="A2" s="110" t="s">
        <v>10</v>
      </c>
      <c r="B2" s="33" t="s">
        <v>18</v>
      </c>
      <c r="C2" s="110" t="s">
        <v>117</v>
      </c>
      <c r="D2" s="110">
        <v>2</v>
      </c>
      <c r="E2" s="110">
        <v>1</v>
      </c>
      <c r="F2" s="110">
        <f t="shared" ref="F2:F37" si="0">D2-E2</f>
        <v>1</v>
      </c>
      <c r="G2" s="110">
        <v>3</v>
      </c>
      <c r="H2" s="110"/>
      <c r="I2" s="110">
        <f t="shared" ref="I2:I37" si="1">G2-H2</f>
        <v>3</v>
      </c>
    </row>
    <row r="3" spans="1:9" x14ac:dyDescent="0.3">
      <c r="A3" s="110" t="s">
        <v>10</v>
      </c>
      <c r="B3" s="33" t="s">
        <v>131</v>
      </c>
      <c r="C3" s="110" t="s">
        <v>117</v>
      </c>
      <c r="D3" s="110">
        <v>3</v>
      </c>
      <c r="E3" s="110"/>
      <c r="F3" s="110">
        <f t="shared" si="0"/>
        <v>3</v>
      </c>
      <c r="G3" s="110">
        <v>0</v>
      </c>
      <c r="H3" s="110"/>
      <c r="I3" s="110">
        <f t="shared" si="1"/>
        <v>0</v>
      </c>
    </row>
    <row r="4" spans="1:9" x14ac:dyDescent="0.3">
      <c r="A4" s="110" t="s">
        <v>10</v>
      </c>
      <c r="B4" s="33" t="s">
        <v>15</v>
      </c>
      <c r="C4" s="110" t="s">
        <v>170</v>
      </c>
      <c r="D4" s="110">
        <v>3</v>
      </c>
      <c r="E4" s="110"/>
      <c r="F4" s="110">
        <f t="shared" si="0"/>
        <v>3</v>
      </c>
      <c r="G4" s="110">
        <v>5</v>
      </c>
      <c r="H4" s="110"/>
      <c r="I4" s="110">
        <f t="shared" si="1"/>
        <v>5</v>
      </c>
    </row>
    <row r="5" spans="1:9" x14ac:dyDescent="0.3">
      <c r="A5" s="110" t="s">
        <v>10</v>
      </c>
      <c r="B5" s="33" t="s">
        <v>22</v>
      </c>
      <c r="C5" s="110" t="s">
        <v>117</v>
      </c>
      <c r="D5" s="110">
        <v>8</v>
      </c>
      <c r="E5" s="110"/>
      <c r="F5" s="110">
        <f t="shared" si="0"/>
        <v>8</v>
      </c>
      <c r="G5" s="110">
        <v>0</v>
      </c>
      <c r="H5" s="110"/>
      <c r="I5" s="110">
        <f t="shared" si="1"/>
        <v>0</v>
      </c>
    </row>
    <row r="6" spans="1:9" x14ac:dyDescent="0.3">
      <c r="A6" s="110" t="s">
        <v>10</v>
      </c>
      <c r="B6" s="33" t="s">
        <v>27</v>
      </c>
      <c r="C6" s="110" t="s">
        <v>117</v>
      </c>
      <c r="D6" s="110">
        <v>8</v>
      </c>
      <c r="E6" s="110">
        <v>2</v>
      </c>
      <c r="F6" s="110">
        <f t="shared" si="0"/>
        <v>6</v>
      </c>
      <c r="G6" s="110">
        <v>0</v>
      </c>
      <c r="H6" s="110"/>
      <c r="I6" s="110">
        <f t="shared" si="1"/>
        <v>0</v>
      </c>
    </row>
    <row r="7" spans="1:9" x14ac:dyDescent="0.3">
      <c r="A7" s="110" t="s">
        <v>10</v>
      </c>
      <c r="B7" s="33" t="s">
        <v>14</v>
      </c>
      <c r="C7" s="110" t="s">
        <v>117</v>
      </c>
      <c r="D7" s="110">
        <v>46</v>
      </c>
      <c r="E7" s="110">
        <v>11</v>
      </c>
      <c r="F7" s="110">
        <f t="shared" si="0"/>
        <v>35</v>
      </c>
      <c r="G7" s="110">
        <v>3</v>
      </c>
      <c r="H7" s="110"/>
      <c r="I7" s="110">
        <f t="shared" si="1"/>
        <v>3</v>
      </c>
    </row>
    <row r="8" spans="1:9" x14ac:dyDescent="0.3">
      <c r="A8" s="110" t="s">
        <v>162</v>
      </c>
      <c r="B8" s="33" t="s">
        <v>34</v>
      </c>
      <c r="C8" s="110" t="s">
        <v>117</v>
      </c>
      <c r="D8" s="110">
        <v>0</v>
      </c>
      <c r="E8" s="110"/>
      <c r="F8" s="110">
        <f t="shared" si="0"/>
        <v>0</v>
      </c>
      <c r="G8" s="110">
        <v>1</v>
      </c>
      <c r="H8" s="110"/>
      <c r="I8" s="110">
        <f t="shared" si="1"/>
        <v>1</v>
      </c>
    </row>
    <row r="9" spans="1:9" x14ac:dyDescent="0.3">
      <c r="A9" s="110" t="s">
        <v>162</v>
      </c>
      <c r="B9" s="33" t="s">
        <v>46</v>
      </c>
      <c r="C9" s="110" t="s">
        <v>117</v>
      </c>
      <c r="D9" s="110">
        <v>0</v>
      </c>
      <c r="E9" s="110"/>
      <c r="F9" s="110">
        <f t="shared" si="0"/>
        <v>0</v>
      </c>
      <c r="G9" s="110">
        <v>1</v>
      </c>
      <c r="H9" s="110"/>
      <c r="I9" s="110">
        <f t="shared" si="1"/>
        <v>1</v>
      </c>
    </row>
    <row r="10" spans="1:9" x14ac:dyDescent="0.3">
      <c r="A10" s="110" t="s">
        <v>162</v>
      </c>
      <c r="B10" s="33" t="s">
        <v>48</v>
      </c>
      <c r="C10" s="110" t="s">
        <v>117</v>
      </c>
      <c r="D10" s="110">
        <v>0</v>
      </c>
      <c r="E10" s="110"/>
      <c r="F10" s="110">
        <f t="shared" si="0"/>
        <v>0</v>
      </c>
      <c r="G10" s="110">
        <v>2</v>
      </c>
      <c r="H10" s="110"/>
      <c r="I10" s="110">
        <f t="shared" si="1"/>
        <v>2</v>
      </c>
    </row>
    <row r="11" spans="1:9" x14ac:dyDescent="0.3">
      <c r="A11" s="110" t="s">
        <v>162</v>
      </c>
      <c r="B11" s="33" t="s">
        <v>41</v>
      </c>
      <c r="C11" s="110" t="s">
        <v>117</v>
      </c>
      <c r="D11" s="110">
        <v>2</v>
      </c>
      <c r="E11" s="110"/>
      <c r="F11" s="110">
        <f t="shared" si="0"/>
        <v>2</v>
      </c>
      <c r="G11" s="110">
        <v>2</v>
      </c>
      <c r="H11" s="110"/>
      <c r="I11" s="110">
        <f t="shared" si="1"/>
        <v>2</v>
      </c>
    </row>
    <row r="12" spans="1:9" x14ac:dyDescent="0.3">
      <c r="A12" s="110" t="s">
        <v>162</v>
      </c>
      <c r="B12" s="33" t="s">
        <v>44</v>
      </c>
      <c r="C12" s="110" t="s">
        <v>117</v>
      </c>
      <c r="D12" s="110">
        <v>2</v>
      </c>
      <c r="E12" s="110"/>
      <c r="F12" s="110">
        <f t="shared" si="0"/>
        <v>2</v>
      </c>
      <c r="G12" s="110">
        <v>7</v>
      </c>
      <c r="H12" s="110"/>
      <c r="I12" s="110">
        <f t="shared" si="1"/>
        <v>7</v>
      </c>
    </row>
    <row r="13" spans="1:9" x14ac:dyDescent="0.3">
      <c r="A13" s="110" t="s">
        <v>162</v>
      </c>
      <c r="B13" s="33" t="s">
        <v>37</v>
      </c>
      <c r="C13" s="110" t="s">
        <v>117</v>
      </c>
      <c r="D13" s="110">
        <v>7</v>
      </c>
      <c r="E13" s="110"/>
      <c r="F13" s="110">
        <f t="shared" si="0"/>
        <v>7</v>
      </c>
      <c r="G13" s="110">
        <v>0</v>
      </c>
      <c r="H13" s="110"/>
      <c r="I13" s="110">
        <f t="shared" si="1"/>
        <v>0</v>
      </c>
    </row>
    <row r="14" spans="1:9" x14ac:dyDescent="0.3">
      <c r="A14" s="110" t="s">
        <v>162</v>
      </c>
      <c r="B14" s="33" t="s">
        <v>130</v>
      </c>
      <c r="C14" s="110" t="s">
        <v>117</v>
      </c>
      <c r="D14" s="110">
        <v>10</v>
      </c>
      <c r="E14" s="110">
        <v>1</v>
      </c>
      <c r="F14" s="110">
        <f t="shared" si="0"/>
        <v>9</v>
      </c>
      <c r="G14" s="110">
        <v>2</v>
      </c>
      <c r="H14" s="110"/>
      <c r="I14" s="110">
        <f t="shared" si="1"/>
        <v>2</v>
      </c>
    </row>
    <row r="15" spans="1:9" x14ac:dyDescent="0.3">
      <c r="A15" s="110" t="s">
        <v>162</v>
      </c>
      <c r="B15" s="33" t="s">
        <v>39</v>
      </c>
      <c r="C15" s="110" t="s">
        <v>117</v>
      </c>
      <c r="D15" s="110">
        <v>10</v>
      </c>
      <c r="E15" s="110"/>
      <c r="F15" s="110">
        <f t="shared" si="0"/>
        <v>10</v>
      </c>
      <c r="G15" s="110">
        <v>37</v>
      </c>
      <c r="H15" s="110">
        <v>6</v>
      </c>
      <c r="I15" s="110">
        <f t="shared" si="1"/>
        <v>31</v>
      </c>
    </row>
    <row r="16" spans="1:9" x14ac:dyDescent="0.3">
      <c r="A16" s="110" t="s">
        <v>163</v>
      </c>
      <c r="B16" s="33" t="s">
        <v>129</v>
      </c>
      <c r="C16" s="110" t="s">
        <v>118</v>
      </c>
      <c r="D16" s="110">
        <v>0</v>
      </c>
      <c r="E16" s="110">
        <v>2</v>
      </c>
      <c r="F16" s="110">
        <f t="shared" si="0"/>
        <v>-2</v>
      </c>
      <c r="G16" s="110">
        <v>0</v>
      </c>
      <c r="H16" s="110">
        <v>1</v>
      </c>
      <c r="I16" s="110">
        <f t="shared" si="1"/>
        <v>-1</v>
      </c>
    </row>
    <row r="17" spans="1:9" x14ac:dyDescent="0.3">
      <c r="A17" s="110" t="s">
        <v>163</v>
      </c>
      <c r="B17" s="33" t="s">
        <v>59</v>
      </c>
      <c r="C17" s="110" t="s">
        <v>117</v>
      </c>
      <c r="D17" s="110">
        <v>0</v>
      </c>
      <c r="E17" s="110"/>
      <c r="F17" s="110">
        <f t="shared" si="0"/>
        <v>0</v>
      </c>
      <c r="G17" s="110">
        <v>1</v>
      </c>
      <c r="H17" s="110"/>
      <c r="I17" s="110">
        <f t="shared" si="1"/>
        <v>1</v>
      </c>
    </row>
    <row r="18" spans="1:9" x14ac:dyDescent="0.3">
      <c r="A18" s="110" t="s">
        <v>163</v>
      </c>
      <c r="B18" s="33" t="s">
        <v>62</v>
      </c>
      <c r="C18" s="110" t="s">
        <v>117</v>
      </c>
      <c r="D18" s="110">
        <v>0</v>
      </c>
      <c r="E18" s="110"/>
      <c r="F18" s="110">
        <f t="shared" si="0"/>
        <v>0</v>
      </c>
      <c r="G18" s="110">
        <v>1</v>
      </c>
      <c r="H18" s="110"/>
      <c r="I18" s="110">
        <f t="shared" si="1"/>
        <v>1</v>
      </c>
    </row>
    <row r="19" spans="1:9" x14ac:dyDescent="0.3">
      <c r="A19" s="110" t="s">
        <v>163</v>
      </c>
      <c r="B19" s="33" t="s">
        <v>68</v>
      </c>
      <c r="C19" s="110" t="s">
        <v>117</v>
      </c>
      <c r="D19" s="110">
        <v>0</v>
      </c>
      <c r="E19" s="110"/>
      <c r="F19" s="110">
        <f t="shared" si="0"/>
        <v>0</v>
      </c>
      <c r="G19" s="110">
        <v>1</v>
      </c>
      <c r="H19" s="110"/>
      <c r="I19" s="110">
        <f t="shared" si="1"/>
        <v>1</v>
      </c>
    </row>
    <row r="20" spans="1:9" x14ac:dyDescent="0.3">
      <c r="A20" s="110" t="s">
        <v>163</v>
      </c>
      <c r="B20" s="33" t="s">
        <v>56</v>
      </c>
      <c r="C20" s="110" t="s">
        <v>118</v>
      </c>
      <c r="D20" s="110">
        <v>0</v>
      </c>
      <c r="E20" s="110"/>
      <c r="F20" s="110">
        <f t="shared" si="0"/>
        <v>0</v>
      </c>
      <c r="G20" s="110">
        <v>2</v>
      </c>
      <c r="H20" s="110"/>
      <c r="I20" s="110">
        <f t="shared" si="1"/>
        <v>2</v>
      </c>
    </row>
    <row r="21" spans="1:9" x14ac:dyDescent="0.3">
      <c r="A21" s="110" t="s">
        <v>163</v>
      </c>
      <c r="B21" s="33" t="s">
        <v>55</v>
      </c>
      <c r="C21" s="110" t="s">
        <v>117</v>
      </c>
      <c r="D21" s="110">
        <v>0</v>
      </c>
      <c r="E21" s="110"/>
      <c r="F21" s="110">
        <f t="shared" si="0"/>
        <v>0</v>
      </c>
      <c r="G21" s="110">
        <v>6</v>
      </c>
      <c r="H21" s="110"/>
      <c r="I21" s="110">
        <f t="shared" si="1"/>
        <v>6</v>
      </c>
    </row>
    <row r="22" spans="1:9" x14ac:dyDescent="0.3">
      <c r="A22" s="110" t="s">
        <v>163</v>
      </c>
      <c r="B22" s="33" t="s">
        <v>61</v>
      </c>
      <c r="C22" s="110" t="s">
        <v>117</v>
      </c>
      <c r="D22" s="110">
        <v>1</v>
      </c>
      <c r="E22" s="110"/>
      <c r="F22" s="110">
        <f t="shared" si="0"/>
        <v>1</v>
      </c>
      <c r="G22" s="110">
        <v>0</v>
      </c>
      <c r="H22" s="110"/>
      <c r="I22" s="110">
        <f t="shared" si="1"/>
        <v>0</v>
      </c>
    </row>
    <row r="23" spans="1:9" x14ac:dyDescent="0.3">
      <c r="A23" s="110" t="s">
        <v>163</v>
      </c>
      <c r="B23" s="33" t="s">
        <v>54</v>
      </c>
      <c r="C23" s="110" t="s">
        <v>117</v>
      </c>
      <c r="D23" s="110">
        <v>1</v>
      </c>
      <c r="E23" s="110"/>
      <c r="F23" s="110">
        <f t="shared" si="0"/>
        <v>1</v>
      </c>
      <c r="G23" s="110">
        <v>4</v>
      </c>
      <c r="H23" s="110"/>
      <c r="I23" s="110">
        <f t="shared" si="1"/>
        <v>4</v>
      </c>
    </row>
    <row r="24" spans="1:9" x14ac:dyDescent="0.3">
      <c r="A24" s="110" t="s">
        <v>163</v>
      </c>
      <c r="B24" s="33" t="s">
        <v>53</v>
      </c>
      <c r="C24" s="110" t="s">
        <v>170</v>
      </c>
      <c r="D24" s="110">
        <v>2</v>
      </c>
      <c r="E24" s="110"/>
      <c r="F24" s="110">
        <f t="shared" si="0"/>
        <v>2</v>
      </c>
      <c r="G24" s="110">
        <v>0</v>
      </c>
      <c r="H24" s="110"/>
      <c r="I24" s="110">
        <f t="shared" si="1"/>
        <v>0</v>
      </c>
    </row>
    <row r="25" spans="1:9" x14ac:dyDescent="0.3">
      <c r="A25" s="110" t="s">
        <v>163</v>
      </c>
      <c r="B25" s="33" t="s">
        <v>63</v>
      </c>
      <c r="C25" s="110" t="s">
        <v>117</v>
      </c>
      <c r="D25" s="110">
        <v>5</v>
      </c>
      <c r="E25" s="110"/>
      <c r="F25" s="110">
        <f t="shared" si="0"/>
        <v>5</v>
      </c>
      <c r="G25" s="110">
        <v>0</v>
      </c>
      <c r="H25" s="110"/>
      <c r="I25" s="110">
        <f t="shared" si="1"/>
        <v>0</v>
      </c>
    </row>
    <row r="26" spans="1:9" x14ac:dyDescent="0.3">
      <c r="A26" s="110" t="s">
        <v>69</v>
      </c>
      <c r="B26" s="33" t="s">
        <v>113</v>
      </c>
      <c r="C26" s="110" t="s">
        <v>117</v>
      </c>
      <c r="D26" s="110">
        <v>0</v>
      </c>
      <c r="E26" s="110"/>
      <c r="F26" s="110">
        <f t="shared" si="0"/>
        <v>0</v>
      </c>
      <c r="G26" s="110">
        <v>10</v>
      </c>
      <c r="H26" s="110"/>
      <c r="I26" s="110">
        <f t="shared" si="1"/>
        <v>10</v>
      </c>
    </row>
    <row r="27" spans="1:9" x14ac:dyDescent="0.3">
      <c r="A27" s="110" t="s">
        <v>69</v>
      </c>
      <c r="B27" s="33" t="s">
        <v>75</v>
      </c>
      <c r="C27" s="110" t="s">
        <v>117</v>
      </c>
      <c r="D27" s="110">
        <v>1</v>
      </c>
      <c r="E27" s="110">
        <v>3</v>
      </c>
      <c r="F27" s="110">
        <f t="shared" si="0"/>
        <v>-2</v>
      </c>
      <c r="G27" s="110">
        <v>0</v>
      </c>
      <c r="H27" s="110"/>
      <c r="I27" s="110">
        <f t="shared" si="1"/>
        <v>0</v>
      </c>
    </row>
    <row r="28" spans="1:9" x14ac:dyDescent="0.3">
      <c r="A28" s="110" t="s">
        <v>69</v>
      </c>
      <c r="B28" s="33" t="s">
        <v>25</v>
      </c>
      <c r="C28" s="110" t="s">
        <v>117</v>
      </c>
      <c r="D28" s="110">
        <v>1</v>
      </c>
      <c r="E28" s="110"/>
      <c r="F28" s="110">
        <f t="shared" si="0"/>
        <v>1</v>
      </c>
      <c r="G28" s="110">
        <v>0</v>
      </c>
      <c r="H28" s="110"/>
      <c r="I28" s="110">
        <f t="shared" si="1"/>
        <v>0</v>
      </c>
    </row>
    <row r="29" spans="1:9" x14ac:dyDescent="0.3">
      <c r="A29" s="110" t="s">
        <v>69</v>
      </c>
      <c r="B29" s="33" t="s">
        <v>76</v>
      </c>
      <c r="C29" s="110" t="s">
        <v>117</v>
      </c>
      <c r="D29" s="110">
        <v>1</v>
      </c>
      <c r="E29" s="110"/>
      <c r="F29" s="110">
        <f t="shared" si="0"/>
        <v>1</v>
      </c>
      <c r="G29" s="110">
        <v>1</v>
      </c>
      <c r="H29" s="110"/>
      <c r="I29" s="110">
        <f t="shared" si="1"/>
        <v>1</v>
      </c>
    </row>
    <row r="30" spans="1:9" x14ac:dyDescent="0.3">
      <c r="A30" s="110" t="s">
        <v>69</v>
      </c>
      <c r="B30" s="33" t="s">
        <v>321</v>
      </c>
      <c r="C30" s="110" t="s">
        <v>117</v>
      </c>
      <c r="D30" s="110">
        <v>2</v>
      </c>
      <c r="E30" s="110"/>
      <c r="F30" s="110">
        <f t="shared" si="0"/>
        <v>2</v>
      </c>
      <c r="G30" s="110">
        <v>0</v>
      </c>
      <c r="H30" s="110"/>
      <c r="I30" s="110">
        <f t="shared" si="1"/>
        <v>0</v>
      </c>
    </row>
    <row r="31" spans="1:9" x14ac:dyDescent="0.3">
      <c r="A31" s="110" t="s">
        <v>69</v>
      </c>
      <c r="B31" s="33" t="s">
        <v>24</v>
      </c>
      <c r="C31" s="110" t="s">
        <v>117</v>
      </c>
      <c r="D31" s="110">
        <v>2</v>
      </c>
      <c r="E31" s="110"/>
      <c r="F31" s="110">
        <f t="shared" si="0"/>
        <v>2</v>
      </c>
      <c r="G31" s="110">
        <v>1</v>
      </c>
      <c r="H31" s="110"/>
      <c r="I31" s="110">
        <f t="shared" si="1"/>
        <v>1</v>
      </c>
    </row>
    <row r="32" spans="1:9" x14ac:dyDescent="0.3">
      <c r="A32" s="110" t="s">
        <v>69</v>
      </c>
      <c r="B32" s="33" t="s">
        <v>70</v>
      </c>
      <c r="C32" s="110" t="s">
        <v>117</v>
      </c>
      <c r="D32" s="110">
        <v>2</v>
      </c>
      <c r="E32" s="110"/>
      <c r="F32" s="110">
        <f t="shared" si="0"/>
        <v>2</v>
      </c>
      <c r="G32" s="110">
        <v>5</v>
      </c>
      <c r="H32" s="110"/>
      <c r="I32" s="110">
        <f t="shared" si="1"/>
        <v>5</v>
      </c>
    </row>
    <row r="33" spans="1:9" x14ac:dyDescent="0.3">
      <c r="A33" s="110" t="s">
        <v>69</v>
      </c>
      <c r="B33" s="33" t="s">
        <v>71</v>
      </c>
      <c r="C33" s="110" t="s">
        <v>117</v>
      </c>
      <c r="D33" s="110">
        <v>3</v>
      </c>
      <c r="E33" s="110"/>
      <c r="F33" s="110">
        <f t="shared" si="0"/>
        <v>3</v>
      </c>
      <c r="G33" s="110">
        <v>0</v>
      </c>
      <c r="H33" s="110"/>
      <c r="I33" s="110">
        <f t="shared" si="1"/>
        <v>0</v>
      </c>
    </row>
    <row r="34" spans="1:9" x14ac:dyDescent="0.3">
      <c r="A34" s="110" t="s">
        <v>69</v>
      </c>
      <c r="B34" s="33" t="s">
        <v>91</v>
      </c>
      <c r="C34" s="110" t="s">
        <v>117</v>
      </c>
      <c r="D34" s="110">
        <v>3</v>
      </c>
      <c r="E34" s="110">
        <v>4</v>
      </c>
      <c r="F34" s="110">
        <f t="shared" si="0"/>
        <v>-1</v>
      </c>
      <c r="G34" s="110">
        <v>0</v>
      </c>
      <c r="H34" s="110"/>
      <c r="I34" s="110">
        <f t="shared" si="1"/>
        <v>0</v>
      </c>
    </row>
    <row r="35" spans="1:9" x14ac:dyDescent="0.3">
      <c r="A35" s="110" t="s">
        <v>69</v>
      </c>
      <c r="B35" s="33" t="s">
        <v>78</v>
      </c>
      <c r="C35" s="110" t="s">
        <v>117</v>
      </c>
      <c r="D35" s="110">
        <v>3</v>
      </c>
      <c r="E35" s="110"/>
      <c r="F35" s="110">
        <f t="shared" si="0"/>
        <v>3</v>
      </c>
      <c r="G35" s="110">
        <v>1</v>
      </c>
      <c r="H35" s="110"/>
      <c r="I35" s="110">
        <f t="shared" si="1"/>
        <v>1</v>
      </c>
    </row>
    <row r="36" spans="1:9" x14ac:dyDescent="0.3">
      <c r="A36" s="110" t="s">
        <v>69</v>
      </c>
      <c r="B36" s="33" t="s">
        <v>135</v>
      </c>
      <c r="C36" s="110" t="s">
        <v>117</v>
      </c>
      <c r="D36" s="110">
        <v>5</v>
      </c>
      <c r="E36" s="110"/>
      <c r="F36" s="110">
        <f t="shared" si="0"/>
        <v>5</v>
      </c>
      <c r="G36" s="110">
        <v>0</v>
      </c>
      <c r="H36" s="110"/>
      <c r="I36" s="110">
        <f t="shared" si="1"/>
        <v>0</v>
      </c>
    </row>
    <row r="37" spans="1:9" x14ac:dyDescent="0.3">
      <c r="A37" s="110" t="s">
        <v>69</v>
      </c>
      <c r="B37" s="33" t="s">
        <v>26</v>
      </c>
      <c r="C37" s="110" t="s">
        <v>117</v>
      </c>
      <c r="D37" s="110">
        <v>15</v>
      </c>
      <c r="E37" s="110">
        <v>1</v>
      </c>
      <c r="F37" s="110">
        <f t="shared" si="0"/>
        <v>14</v>
      </c>
      <c r="G37" s="110">
        <v>0</v>
      </c>
      <c r="H37" s="110"/>
      <c r="I37" s="110">
        <f t="shared" si="1"/>
        <v>0</v>
      </c>
    </row>
    <row r="38" spans="1:9" x14ac:dyDescent="0.3">
      <c r="A38" s="39"/>
      <c r="C38" s="39"/>
      <c r="D38" s="39"/>
      <c r="E38" s="39"/>
      <c r="F38" s="39"/>
      <c r="G38" s="39"/>
      <c r="H38" s="39"/>
      <c r="I38" s="39"/>
    </row>
    <row r="39" spans="1:9" s="106" customFormat="1" x14ac:dyDescent="0.3">
      <c r="A39" s="107" t="s">
        <v>169</v>
      </c>
      <c r="B39" s="178" t="s">
        <v>119</v>
      </c>
      <c r="C39" s="178"/>
      <c r="D39" s="107">
        <f>SUM(D2:D37)</f>
        <v>148</v>
      </c>
      <c r="E39" s="107">
        <f>SUM(E2:E37)</f>
        <v>25</v>
      </c>
      <c r="F39" s="107">
        <f t="shared" ref="F39" si="2">D39-E39</f>
        <v>123</v>
      </c>
      <c r="G39" s="107">
        <f>SUM(G2:G37)</f>
        <v>96</v>
      </c>
      <c r="H39" s="107">
        <f>SUM(H2:H37)</f>
        <v>7</v>
      </c>
      <c r="I39" s="107">
        <f t="shared" ref="I39" si="3">G39-H39</f>
        <v>89</v>
      </c>
    </row>
    <row r="42" spans="1:9" x14ac:dyDescent="0.3">
      <c r="C42" s="38" t="s">
        <v>171</v>
      </c>
    </row>
  </sheetData>
  <sortState xmlns:xlrd2="http://schemas.microsoft.com/office/spreadsheetml/2017/richdata2" ref="A2:I37">
    <sortCondition ref="A2:A37"/>
    <sortCondition ref="D2:D37"/>
    <sortCondition ref="G2:G37"/>
  </sortState>
  <mergeCells count="1">
    <mergeCell ref="B39:C39"/>
  </mergeCells>
  <dataValidations count="3">
    <dataValidation allowBlank="1" showInputMessage="1" showErrorMessage="1" prompt="If it returns, would you participate in the Summer Workplace Experience Program in 2022?" sqref="C1" xr:uid="{BB484666-FED0-49FF-8739-A835D911B6CC}"/>
    <dataValidation allowBlank="1" showInputMessage="1" showErrorMessage="1" prompt="NOT INCLUDING the nationally-coordinated summer experiences (&quot;Summer Experience Stipend&quot;), in the past year, how many ACE HS students from your affiliate (including 20/21 seniors) were placed in internships/summer work experiences? " sqref="D1" xr:uid="{B9D5D81F-1357-412B-8EF0-0EDA8E57C301}"/>
    <dataValidation allowBlank="1" showInputMessage="1" showErrorMessage="1" prompt="In the past year, how many internships did your affiliate provide for ACE alumni?" sqref="G1 H1" xr:uid="{D312502C-A696-4423-B07A-4EEA2A73B56C}"/>
  </dataValidations>
  <pageMargins left="0.7" right="0.7" top="0.75" bottom="0.75" header="0.3" footer="0.3"/>
  <pageSetup orientation="portrait" r:id="rId1"/>
  <ignoredErrors>
    <ignoredError sqref="F3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63074-29F2-4A18-BF81-8161A0027FDD}">
  <dimension ref="A1:I82"/>
  <sheetViews>
    <sheetView tabSelected="1" workbookViewId="0">
      <pane ySplit="1" topLeftCell="A2" activePane="bottomLeft" state="frozen"/>
      <selection pane="bottomLeft" activeCell="D1" sqref="D1"/>
    </sheetView>
  </sheetViews>
  <sheetFormatPr defaultRowHeight="14.4" x14ac:dyDescent="0.3"/>
  <cols>
    <col min="1" max="1" width="8.88671875" style="38"/>
    <col min="2" max="2" width="34.33203125" style="38" bestFit="1" customWidth="1"/>
    <col min="3" max="3" width="9.44140625" style="38" customWidth="1"/>
    <col min="4" max="4" width="11.88671875" style="38" customWidth="1"/>
    <col min="5" max="5" width="9.88671875" style="38" customWidth="1"/>
    <col min="6" max="6" width="10" style="38" customWidth="1"/>
    <col min="7" max="7" width="10.109375" style="38" customWidth="1"/>
    <col min="8" max="8" width="13.44140625" style="38" customWidth="1"/>
    <col min="9" max="9" width="156.33203125" style="38" bestFit="1" customWidth="1"/>
  </cols>
  <sheetData>
    <row r="1" spans="1:9" x14ac:dyDescent="0.3">
      <c r="A1" s="42" t="s">
        <v>116</v>
      </c>
      <c r="B1" s="42" t="s">
        <v>1</v>
      </c>
      <c r="C1" s="42" t="s">
        <v>120</v>
      </c>
      <c r="D1" s="42" t="s">
        <v>121</v>
      </c>
      <c r="E1" s="42" t="s">
        <v>122</v>
      </c>
      <c r="F1" s="42" t="s">
        <v>123</v>
      </c>
      <c r="G1" s="42" t="s">
        <v>124</v>
      </c>
      <c r="H1" s="42" t="s">
        <v>125</v>
      </c>
      <c r="I1" s="42" t="s">
        <v>126</v>
      </c>
    </row>
    <row r="2" spans="1:9" s="38" customFormat="1" x14ac:dyDescent="0.3">
      <c r="A2" s="128"/>
      <c r="B2" s="129" t="s">
        <v>314</v>
      </c>
      <c r="C2" s="130" t="s">
        <v>315</v>
      </c>
      <c r="D2" s="130" t="s">
        <v>316</v>
      </c>
      <c r="E2" s="130" t="s">
        <v>317</v>
      </c>
      <c r="F2" s="130" t="s">
        <v>111</v>
      </c>
      <c r="G2" s="130" t="s">
        <v>318</v>
      </c>
      <c r="H2" s="130" t="s">
        <v>319</v>
      </c>
      <c r="I2" s="130"/>
    </row>
    <row r="3" spans="1:9" x14ac:dyDescent="0.3">
      <c r="A3" s="38" t="s">
        <v>10</v>
      </c>
      <c r="B3" s="38" t="s">
        <v>11</v>
      </c>
      <c r="C3" s="39"/>
      <c r="D3" s="39">
        <v>1</v>
      </c>
      <c r="E3" s="39"/>
      <c r="F3" s="39"/>
      <c r="G3" s="39"/>
      <c r="H3" s="39">
        <v>1</v>
      </c>
    </row>
    <row r="4" spans="1:9" x14ac:dyDescent="0.3">
      <c r="A4" s="38" t="s">
        <v>10</v>
      </c>
      <c r="B4" s="38" t="s">
        <v>12</v>
      </c>
    </row>
    <row r="5" spans="1:9" x14ac:dyDescent="0.3">
      <c r="A5" s="38" t="s">
        <v>10</v>
      </c>
      <c r="B5" s="38" t="s">
        <v>13</v>
      </c>
    </row>
    <row r="6" spans="1:9" x14ac:dyDescent="0.3">
      <c r="A6" s="38" t="s">
        <v>10</v>
      </c>
      <c r="B6" s="38" t="s">
        <v>14</v>
      </c>
      <c r="C6" s="39"/>
      <c r="D6" s="39">
        <v>1</v>
      </c>
      <c r="E6" s="39">
        <v>1</v>
      </c>
      <c r="F6" s="39">
        <v>1</v>
      </c>
      <c r="G6" s="39">
        <v>1</v>
      </c>
      <c r="H6" s="39">
        <v>1</v>
      </c>
      <c r="I6" s="38" t="s">
        <v>292</v>
      </c>
    </row>
    <row r="7" spans="1:9" x14ac:dyDescent="0.3">
      <c r="A7" s="38" t="s">
        <v>10</v>
      </c>
      <c r="B7" s="38" t="s">
        <v>15</v>
      </c>
      <c r="C7" s="39"/>
      <c r="D7" s="39">
        <v>1</v>
      </c>
      <c r="E7" s="39">
        <v>1</v>
      </c>
      <c r="F7" s="39"/>
      <c r="G7" s="39"/>
      <c r="H7" s="39">
        <v>1</v>
      </c>
      <c r="I7" s="38" t="s">
        <v>293</v>
      </c>
    </row>
    <row r="8" spans="1:9" x14ac:dyDescent="0.3">
      <c r="A8" s="38" t="s">
        <v>10</v>
      </c>
      <c r="B8" s="38" t="s">
        <v>16</v>
      </c>
      <c r="C8" s="39">
        <v>1</v>
      </c>
      <c r="D8" s="39">
        <v>1</v>
      </c>
      <c r="E8" s="39"/>
      <c r="F8" s="39"/>
      <c r="G8" s="39"/>
      <c r="H8" s="39">
        <v>1</v>
      </c>
    </row>
    <row r="9" spans="1:9" x14ac:dyDescent="0.3">
      <c r="A9" s="38" t="s">
        <v>10</v>
      </c>
      <c r="B9" s="38" t="s">
        <v>131</v>
      </c>
      <c r="C9" s="39">
        <v>1</v>
      </c>
      <c r="D9" s="39"/>
      <c r="E9" s="39"/>
      <c r="F9" s="39"/>
      <c r="G9" s="39"/>
      <c r="H9" s="39">
        <v>1</v>
      </c>
    </row>
    <row r="10" spans="1:9" x14ac:dyDescent="0.3">
      <c r="A10" s="38" t="s">
        <v>10</v>
      </c>
      <c r="B10" s="38" t="s">
        <v>115</v>
      </c>
      <c r="C10" s="39">
        <v>1</v>
      </c>
      <c r="D10" s="39">
        <v>1</v>
      </c>
      <c r="E10" s="39">
        <v>1</v>
      </c>
      <c r="F10" s="39"/>
      <c r="G10" s="39"/>
      <c r="H10" s="39">
        <v>1</v>
      </c>
    </row>
    <row r="11" spans="1:9" x14ac:dyDescent="0.3">
      <c r="A11" s="38" t="s">
        <v>10</v>
      </c>
      <c r="B11" s="38" t="s">
        <v>17</v>
      </c>
    </row>
    <row r="12" spans="1:9" x14ac:dyDescent="0.3">
      <c r="A12" s="38" t="s">
        <v>10</v>
      </c>
      <c r="B12" s="38" t="s">
        <v>18</v>
      </c>
      <c r="C12" s="39">
        <v>1</v>
      </c>
      <c r="D12" s="39"/>
      <c r="E12" s="39"/>
      <c r="F12" s="39"/>
      <c r="G12" s="39"/>
      <c r="H12" s="39">
        <v>1</v>
      </c>
    </row>
    <row r="13" spans="1:9" x14ac:dyDescent="0.3">
      <c r="A13" s="38" t="s">
        <v>10</v>
      </c>
      <c r="B13" s="38" t="s">
        <v>19</v>
      </c>
      <c r="D13" s="38">
        <v>1</v>
      </c>
      <c r="F13" s="38">
        <v>1</v>
      </c>
    </row>
    <row r="14" spans="1:9" x14ac:dyDescent="0.3">
      <c r="A14" s="38" t="s">
        <v>10</v>
      </c>
      <c r="B14" s="38" t="s">
        <v>20</v>
      </c>
    </row>
    <row r="15" spans="1:9" x14ac:dyDescent="0.3">
      <c r="A15" s="38" t="s">
        <v>10</v>
      </c>
      <c r="B15" s="38" t="s">
        <v>21</v>
      </c>
      <c r="C15" s="39">
        <v>1</v>
      </c>
      <c r="D15" s="39"/>
      <c r="E15" s="39"/>
      <c r="F15" s="39"/>
      <c r="G15" s="39"/>
      <c r="H15" s="39">
        <v>1</v>
      </c>
    </row>
    <row r="16" spans="1:9" x14ac:dyDescent="0.3">
      <c r="A16" s="38" t="s">
        <v>10</v>
      </c>
      <c r="B16" s="38" t="s">
        <v>22</v>
      </c>
      <c r="C16" s="39"/>
      <c r="D16" s="39">
        <v>1</v>
      </c>
      <c r="E16" s="39"/>
      <c r="F16" s="39"/>
      <c r="G16" s="39"/>
      <c r="H16" s="39">
        <v>1</v>
      </c>
    </row>
    <row r="17" spans="1:9" x14ac:dyDescent="0.3">
      <c r="A17" s="38" t="s">
        <v>10</v>
      </c>
      <c r="B17" s="38" t="s">
        <v>27</v>
      </c>
      <c r="C17" s="39"/>
      <c r="D17" s="39"/>
      <c r="E17" s="39"/>
      <c r="F17" s="39"/>
      <c r="G17" s="39"/>
      <c r="H17" s="39">
        <v>1</v>
      </c>
    </row>
    <row r="18" spans="1:9" x14ac:dyDescent="0.3">
      <c r="A18" s="38" t="s">
        <v>162</v>
      </c>
      <c r="B18" s="38" t="s">
        <v>127</v>
      </c>
      <c r="C18" s="39">
        <v>1</v>
      </c>
      <c r="D18" s="39">
        <v>1</v>
      </c>
      <c r="E18" s="39">
        <v>1</v>
      </c>
      <c r="F18" s="39"/>
      <c r="G18" s="39"/>
      <c r="H18" s="39">
        <v>1</v>
      </c>
    </row>
    <row r="19" spans="1:9" x14ac:dyDescent="0.3">
      <c r="A19" s="38" t="s">
        <v>162</v>
      </c>
      <c r="B19" s="38" t="s">
        <v>114</v>
      </c>
      <c r="C19" s="39"/>
      <c r="D19" s="39">
        <v>1</v>
      </c>
      <c r="E19" s="39"/>
      <c r="F19" s="39"/>
      <c r="G19" s="39"/>
      <c r="H19" s="39">
        <v>1</v>
      </c>
    </row>
    <row r="20" spans="1:9" x14ac:dyDescent="0.3">
      <c r="A20" s="38" t="s">
        <v>162</v>
      </c>
      <c r="B20" s="38" t="s">
        <v>128</v>
      </c>
      <c r="C20" s="39">
        <v>1</v>
      </c>
      <c r="D20" s="39"/>
      <c r="E20" s="39"/>
      <c r="F20" s="39"/>
      <c r="G20" s="39"/>
      <c r="H20" s="39">
        <v>1</v>
      </c>
    </row>
    <row r="21" spans="1:9" x14ac:dyDescent="0.3">
      <c r="A21" s="38" t="s">
        <v>162</v>
      </c>
      <c r="B21" s="38" t="s">
        <v>130</v>
      </c>
      <c r="C21" s="39"/>
      <c r="D21" s="39">
        <v>1</v>
      </c>
      <c r="E21" s="39">
        <v>1</v>
      </c>
      <c r="F21" s="39"/>
      <c r="G21" s="39"/>
      <c r="H21" s="39">
        <v>1</v>
      </c>
      <c r="I21" s="38" t="s">
        <v>294</v>
      </c>
    </row>
    <row r="22" spans="1:9" x14ac:dyDescent="0.3">
      <c r="A22" s="38" t="s">
        <v>162</v>
      </c>
      <c r="B22" s="38" t="s">
        <v>31</v>
      </c>
      <c r="D22" s="38">
        <v>1</v>
      </c>
    </row>
    <row r="23" spans="1:9" x14ac:dyDescent="0.3">
      <c r="A23" s="38" t="s">
        <v>162</v>
      </c>
      <c r="B23" s="38" t="s">
        <v>32</v>
      </c>
      <c r="C23" s="39"/>
      <c r="D23" s="39"/>
      <c r="E23" s="39">
        <v>1</v>
      </c>
      <c r="F23" s="39">
        <v>1</v>
      </c>
      <c r="G23" s="39"/>
      <c r="H23" s="39">
        <v>1</v>
      </c>
      <c r="I23" s="38" t="s">
        <v>295</v>
      </c>
    </row>
    <row r="24" spans="1:9" x14ac:dyDescent="0.3">
      <c r="A24" s="38" t="s">
        <v>162</v>
      </c>
      <c r="B24" s="38" t="s">
        <v>33</v>
      </c>
      <c r="C24" s="39">
        <v>1</v>
      </c>
      <c r="D24" s="39">
        <v>1</v>
      </c>
      <c r="E24" s="39">
        <v>1</v>
      </c>
      <c r="F24" s="39"/>
      <c r="G24" s="39"/>
      <c r="H24" s="39">
        <v>1</v>
      </c>
    </row>
    <row r="25" spans="1:9" x14ac:dyDescent="0.3">
      <c r="A25" s="38" t="s">
        <v>162</v>
      </c>
      <c r="B25" s="38" t="s">
        <v>34</v>
      </c>
      <c r="C25" s="39"/>
      <c r="D25" s="39">
        <v>1</v>
      </c>
      <c r="E25" s="39"/>
      <c r="F25" s="39"/>
      <c r="G25" s="39"/>
      <c r="H25" s="39">
        <v>1</v>
      </c>
    </row>
    <row r="26" spans="1:9" x14ac:dyDescent="0.3">
      <c r="A26" s="38" t="s">
        <v>162</v>
      </c>
      <c r="B26" s="38" t="s">
        <v>35</v>
      </c>
      <c r="C26" s="39">
        <v>1</v>
      </c>
      <c r="D26" s="39">
        <v>1</v>
      </c>
      <c r="E26" s="39"/>
      <c r="F26" s="39"/>
      <c r="G26" s="39"/>
      <c r="H26" s="39">
        <v>1</v>
      </c>
    </row>
    <row r="27" spans="1:9" x14ac:dyDescent="0.3">
      <c r="A27" s="38" t="s">
        <v>162</v>
      </c>
      <c r="B27" s="38" t="s">
        <v>36</v>
      </c>
    </row>
    <row r="28" spans="1:9" x14ac:dyDescent="0.3">
      <c r="A28" s="38" t="s">
        <v>162</v>
      </c>
      <c r="B28" s="38" t="s">
        <v>37</v>
      </c>
    </row>
    <row r="29" spans="1:9" x14ac:dyDescent="0.3">
      <c r="A29" s="38" t="s">
        <v>162</v>
      </c>
      <c r="B29" s="38" t="s">
        <v>132</v>
      </c>
      <c r="C29" s="39">
        <v>1</v>
      </c>
      <c r="D29" s="39"/>
      <c r="E29" s="39"/>
      <c r="F29" s="39"/>
      <c r="G29" s="39"/>
      <c r="H29" s="39">
        <v>1</v>
      </c>
    </row>
    <row r="30" spans="1:9" x14ac:dyDescent="0.3">
      <c r="A30" s="38" t="s">
        <v>162</v>
      </c>
      <c r="B30" s="38" t="s">
        <v>39</v>
      </c>
      <c r="C30" s="39">
        <v>1</v>
      </c>
      <c r="D30" s="39">
        <v>1</v>
      </c>
      <c r="E30" s="39">
        <v>1</v>
      </c>
      <c r="F30" s="39">
        <v>1</v>
      </c>
      <c r="G30" s="39">
        <v>1</v>
      </c>
      <c r="H30" s="39">
        <v>1</v>
      </c>
      <c r="I30" s="38" t="s">
        <v>296</v>
      </c>
    </row>
    <row r="31" spans="1:9" x14ac:dyDescent="0.3">
      <c r="A31" s="38" t="s">
        <v>162</v>
      </c>
      <c r="B31" s="38" t="s">
        <v>40</v>
      </c>
      <c r="C31" s="39">
        <v>1</v>
      </c>
      <c r="D31" s="39"/>
      <c r="E31" s="39"/>
      <c r="F31" s="39"/>
      <c r="G31" s="39"/>
      <c r="H31" s="39">
        <v>1</v>
      </c>
      <c r="I31" s="38" t="s">
        <v>297</v>
      </c>
    </row>
    <row r="32" spans="1:9" x14ac:dyDescent="0.3">
      <c r="A32" s="38" t="s">
        <v>162</v>
      </c>
      <c r="B32" s="38" t="s">
        <v>41</v>
      </c>
      <c r="C32" s="39">
        <v>1</v>
      </c>
      <c r="D32" s="39"/>
      <c r="E32" s="39">
        <v>1</v>
      </c>
      <c r="F32" s="39"/>
      <c r="G32" s="39"/>
      <c r="H32" s="39">
        <v>1</v>
      </c>
      <c r="I32" s="38" t="s">
        <v>298</v>
      </c>
    </row>
    <row r="33" spans="1:9" x14ac:dyDescent="0.3">
      <c r="A33" s="38" t="s">
        <v>162</v>
      </c>
      <c r="B33" s="38" t="s">
        <v>178</v>
      </c>
      <c r="C33" s="38">
        <v>1</v>
      </c>
    </row>
    <row r="34" spans="1:9" x14ac:dyDescent="0.3">
      <c r="A34" s="38" t="s">
        <v>162</v>
      </c>
      <c r="B34" s="38" t="s">
        <v>43</v>
      </c>
    </row>
    <row r="35" spans="1:9" x14ac:dyDescent="0.3">
      <c r="A35" s="38" t="s">
        <v>162</v>
      </c>
      <c r="B35" s="38" t="s">
        <v>44</v>
      </c>
      <c r="C35" s="39">
        <v>1</v>
      </c>
      <c r="D35" s="39">
        <v>1</v>
      </c>
      <c r="E35" s="39">
        <v>1</v>
      </c>
      <c r="F35" s="39"/>
      <c r="G35" s="39">
        <v>1</v>
      </c>
      <c r="H35" s="39">
        <v>1</v>
      </c>
    </row>
    <row r="36" spans="1:9" x14ac:dyDescent="0.3">
      <c r="A36" s="38" t="s">
        <v>162</v>
      </c>
      <c r="B36" s="38" t="s">
        <v>45</v>
      </c>
      <c r="C36" s="38">
        <v>1</v>
      </c>
    </row>
    <row r="37" spans="1:9" x14ac:dyDescent="0.3">
      <c r="A37" s="38" t="s">
        <v>162</v>
      </c>
      <c r="B37" s="38" t="s">
        <v>46</v>
      </c>
      <c r="C37" s="39"/>
      <c r="D37" s="39">
        <v>1</v>
      </c>
      <c r="E37" s="39"/>
      <c r="F37" s="39"/>
      <c r="G37" s="39"/>
      <c r="H37" s="39">
        <v>1</v>
      </c>
    </row>
    <row r="38" spans="1:9" x14ac:dyDescent="0.3">
      <c r="A38" s="38" t="s">
        <v>162</v>
      </c>
      <c r="B38" s="38" t="s">
        <v>179</v>
      </c>
      <c r="D38" s="38">
        <v>1</v>
      </c>
    </row>
    <row r="39" spans="1:9" x14ac:dyDescent="0.3">
      <c r="A39" s="38" t="s">
        <v>162</v>
      </c>
      <c r="B39" s="38" t="s">
        <v>320</v>
      </c>
    </row>
    <row r="40" spans="1:9" x14ac:dyDescent="0.3">
      <c r="A40" s="38" t="s">
        <v>162</v>
      </c>
      <c r="B40" s="38" t="s">
        <v>93</v>
      </c>
      <c r="C40" s="39"/>
      <c r="D40" s="39"/>
      <c r="E40" s="39">
        <v>1</v>
      </c>
      <c r="F40" s="39">
        <v>1</v>
      </c>
      <c r="G40" s="39">
        <v>1</v>
      </c>
      <c r="H40" s="39">
        <v>1</v>
      </c>
    </row>
    <row r="41" spans="1:9" x14ac:dyDescent="0.3">
      <c r="A41" s="38" t="s">
        <v>162</v>
      </c>
      <c r="B41" s="38" t="s">
        <v>92</v>
      </c>
    </row>
    <row r="42" spans="1:9" x14ac:dyDescent="0.3">
      <c r="A42" s="38" t="s">
        <v>162</v>
      </c>
      <c r="B42" s="38" t="s">
        <v>48</v>
      </c>
      <c r="C42" s="39"/>
      <c r="D42" s="39"/>
      <c r="E42" s="39">
        <v>1</v>
      </c>
      <c r="F42" s="39"/>
      <c r="G42" s="39"/>
      <c r="H42" s="39">
        <v>1</v>
      </c>
    </row>
    <row r="43" spans="1:9" x14ac:dyDescent="0.3">
      <c r="A43" s="38" t="s">
        <v>162</v>
      </c>
      <c r="B43" s="38" t="s">
        <v>50</v>
      </c>
      <c r="C43" s="39"/>
      <c r="D43" s="39"/>
      <c r="E43" s="39"/>
      <c r="F43" s="39"/>
      <c r="G43" s="39"/>
      <c r="H43" s="39">
        <v>1</v>
      </c>
    </row>
    <row r="44" spans="1:9" x14ac:dyDescent="0.3">
      <c r="A44" s="38" t="s">
        <v>163</v>
      </c>
      <c r="B44" s="38" t="s">
        <v>52</v>
      </c>
    </row>
    <row r="45" spans="1:9" x14ac:dyDescent="0.3">
      <c r="A45" s="38" t="s">
        <v>163</v>
      </c>
      <c r="B45" s="38" t="s">
        <v>53</v>
      </c>
    </row>
    <row r="46" spans="1:9" x14ac:dyDescent="0.3">
      <c r="A46" s="38" t="s">
        <v>163</v>
      </c>
      <c r="B46" s="38" t="s">
        <v>54</v>
      </c>
      <c r="C46" s="39">
        <v>1</v>
      </c>
      <c r="D46" s="39"/>
      <c r="E46" s="39">
        <v>1</v>
      </c>
      <c r="F46" s="39">
        <v>1</v>
      </c>
      <c r="G46" s="39"/>
      <c r="H46" s="39">
        <v>1</v>
      </c>
      <c r="I46" s="38" t="s">
        <v>299</v>
      </c>
    </row>
    <row r="47" spans="1:9" x14ac:dyDescent="0.3">
      <c r="A47" s="38" t="s">
        <v>163</v>
      </c>
      <c r="B47" s="38" t="s">
        <v>129</v>
      </c>
      <c r="C47" s="38">
        <v>1</v>
      </c>
    </row>
    <row r="48" spans="1:9" x14ac:dyDescent="0.3">
      <c r="A48" s="38" t="s">
        <v>163</v>
      </c>
      <c r="B48" s="38" t="s">
        <v>55</v>
      </c>
      <c r="D48" s="38">
        <v>1</v>
      </c>
    </row>
    <row r="49" spans="1:9" x14ac:dyDescent="0.3">
      <c r="A49" s="38" t="s">
        <v>163</v>
      </c>
      <c r="B49" s="38" t="s">
        <v>56</v>
      </c>
    </row>
    <row r="50" spans="1:9" x14ac:dyDescent="0.3">
      <c r="A50" s="38" t="s">
        <v>163</v>
      </c>
      <c r="B50" s="38" t="s">
        <v>57</v>
      </c>
    </row>
    <row r="51" spans="1:9" x14ac:dyDescent="0.3">
      <c r="A51" s="38" t="s">
        <v>163</v>
      </c>
      <c r="B51" s="38" t="s">
        <v>59</v>
      </c>
      <c r="D51" s="38">
        <v>1</v>
      </c>
    </row>
    <row r="52" spans="1:9" x14ac:dyDescent="0.3">
      <c r="A52" s="38" t="s">
        <v>163</v>
      </c>
      <c r="B52" s="38" t="s">
        <v>60</v>
      </c>
      <c r="C52" s="39">
        <v>1</v>
      </c>
      <c r="D52" s="39">
        <v>1</v>
      </c>
      <c r="E52" s="39"/>
      <c r="F52" s="39"/>
      <c r="G52" s="39"/>
      <c r="H52" s="39">
        <v>1</v>
      </c>
    </row>
    <row r="53" spans="1:9" x14ac:dyDescent="0.3">
      <c r="A53" s="38" t="s">
        <v>163</v>
      </c>
      <c r="B53" s="38" t="s">
        <v>180</v>
      </c>
    </row>
    <row r="54" spans="1:9" x14ac:dyDescent="0.3">
      <c r="A54" s="38" t="s">
        <v>163</v>
      </c>
      <c r="B54" s="38" t="s">
        <v>61</v>
      </c>
      <c r="D54" s="38">
        <v>1</v>
      </c>
    </row>
    <row r="55" spans="1:9" x14ac:dyDescent="0.3">
      <c r="A55" s="38" t="s">
        <v>163</v>
      </c>
      <c r="B55" s="38" t="s">
        <v>62</v>
      </c>
      <c r="C55" s="39">
        <v>1</v>
      </c>
      <c r="D55" s="39">
        <v>1</v>
      </c>
      <c r="E55" s="39">
        <v>1</v>
      </c>
      <c r="F55" s="39"/>
      <c r="G55" s="39"/>
      <c r="H55" s="39">
        <v>1</v>
      </c>
    </row>
    <row r="56" spans="1:9" x14ac:dyDescent="0.3">
      <c r="A56" s="38" t="s">
        <v>163</v>
      </c>
      <c r="B56" s="38" t="s">
        <v>63</v>
      </c>
      <c r="C56" s="38">
        <v>1</v>
      </c>
    </row>
    <row r="57" spans="1:9" x14ac:dyDescent="0.3">
      <c r="A57" s="38" t="s">
        <v>163</v>
      </c>
      <c r="B57" s="38" t="s">
        <v>64</v>
      </c>
      <c r="C57" s="39">
        <v>1</v>
      </c>
      <c r="D57" s="39"/>
      <c r="E57" s="39"/>
      <c r="F57" s="39">
        <v>1</v>
      </c>
      <c r="G57" s="39"/>
      <c r="H57" s="39">
        <v>1</v>
      </c>
    </row>
    <row r="58" spans="1:9" x14ac:dyDescent="0.3">
      <c r="A58" s="38" t="s">
        <v>163</v>
      </c>
      <c r="B58" s="38" t="s">
        <v>65</v>
      </c>
    </row>
    <row r="59" spans="1:9" x14ac:dyDescent="0.3">
      <c r="A59" s="38" t="s">
        <v>163</v>
      </c>
      <c r="B59" s="38" t="s">
        <v>66</v>
      </c>
      <c r="I59" s="38" t="s">
        <v>300</v>
      </c>
    </row>
    <row r="60" spans="1:9" x14ac:dyDescent="0.3">
      <c r="A60" s="38" t="s">
        <v>163</v>
      </c>
      <c r="B60" s="38" t="s">
        <v>133</v>
      </c>
      <c r="C60" s="39"/>
      <c r="D60" s="39"/>
      <c r="E60" s="39">
        <v>1</v>
      </c>
      <c r="F60" s="39">
        <v>1</v>
      </c>
      <c r="G60" s="39"/>
      <c r="H60" s="39">
        <v>1</v>
      </c>
    </row>
    <row r="61" spans="1:9" x14ac:dyDescent="0.3">
      <c r="A61" s="38" t="s">
        <v>163</v>
      </c>
      <c r="B61" s="38" t="s">
        <v>99</v>
      </c>
      <c r="C61" s="39"/>
      <c r="D61" s="39">
        <v>1</v>
      </c>
      <c r="E61" s="39"/>
      <c r="F61" s="39"/>
      <c r="G61" s="39"/>
      <c r="H61" s="39">
        <v>1</v>
      </c>
      <c r="I61" s="38" t="s">
        <v>301</v>
      </c>
    </row>
    <row r="62" spans="1:9" x14ac:dyDescent="0.3">
      <c r="A62" s="38" t="s">
        <v>163</v>
      </c>
      <c r="B62" s="38" t="s">
        <v>68</v>
      </c>
      <c r="C62" s="39"/>
      <c r="D62" s="39">
        <v>1</v>
      </c>
      <c r="E62" s="39"/>
      <c r="F62" s="39"/>
      <c r="G62" s="39"/>
      <c r="H62" s="39">
        <v>1</v>
      </c>
    </row>
    <row r="63" spans="1:9" x14ac:dyDescent="0.3">
      <c r="A63" s="38" t="s">
        <v>163</v>
      </c>
      <c r="B63" s="38" t="s">
        <v>100</v>
      </c>
      <c r="C63" s="39"/>
      <c r="D63" s="39"/>
      <c r="E63" s="39"/>
      <c r="F63" s="39"/>
      <c r="G63" s="39"/>
      <c r="H63" s="39">
        <v>1</v>
      </c>
      <c r="I63" s="38" t="s">
        <v>302</v>
      </c>
    </row>
    <row r="64" spans="1:9" x14ac:dyDescent="0.3">
      <c r="A64" s="38" t="s">
        <v>69</v>
      </c>
      <c r="B64" s="38" t="s">
        <v>70</v>
      </c>
      <c r="I64" s="38" t="s">
        <v>303</v>
      </c>
    </row>
    <row r="65" spans="1:9" x14ac:dyDescent="0.3">
      <c r="A65" s="38" t="s">
        <v>69</v>
      </c>
      <c r="B65" s="38" t="s">
        <v>181</v>
      </c>
      <c r="I65" s="38" t="s">
        <v>304</v>
      </c>
    </row>
    <row r="66" spans="1:9" x14ac:dyDescent="0.3">
      <c r="A66" s="38" t="s">
        <v>69</v>
      </c>
      <c r="B66" s="38" t="s">
        <v>71</v>
      </c>
      <c r="I66" s="38" t="s">
        <v>305</v>
      </c>
    </row>
    <row r="67" spans="1:9" x14ac:dyDescent="0.3">
      <c r="A67" s="38" t="s">
        <v>69</v>
      </c>
      <c r="B67" s="38" t="s">
        <v>113</v>
      </c>
      <c r="C67" s="39">
        <v>1</v>
      </c>
      <c r="D67" s="39">
        <v>1</v>
      </c>
      <c r="E67" s="39">
        <v>1</v>
      </c>
      <c r="F67" s="39">
        <v>1</v>
      </c>
      <c r="G67" s="39"/>
      <c r="H67" s="39">
        <v>1</v>
      </c>
    </row>
    <row r="68" spans="1:9" x14ac:dyDescent="0.3">
      <c r="A68" s="38" t="s">
        <v>69</v>
      </c>
      <c r="B68" s="38" t="s">
        <v>321</v>
      </c>
      <c r="C68" s="39">
        <v>1</v>
      </c>
      <c r="D68" s="39"/>
      <c r="E68" s="39">
        <v>1</v>
      </c>
      <c r="F68" s="39">
        <v>1</v>
      </c>
      <c r="G68" s="39"/>
      <c r="H68" s="39">
        <v>1</v>
      </c>
      <c r="I68" s="38" t="s">
        <v>306</v>
      </c>
    </row>
    <row r="69" spans="1:9" x14ac:dyDescent="0.3">
      <c r="A69" s="38" t="s">
        <v>69</v>
      </c>
      <c r="B69" s="38" t="s">
        <v>74</v>
      </c>
      <c r="I69" s="38" t="s">
        <v>307</v>
      </c>
    </row>
    <row r="70" spans="1:9" x14ac:dyDescent="0.3">
      <c r="A70" s="38" t="s">
        <v>69</v>
      </c>
      <c r="B70" s="38" t="s">
        <v>75</v>
      </c>
    </row>
    <row r="71" spans="1:9" x14ac:dyDescent="0.3">
      <c r="A71" s="38" t="s">
        <v>69</v>
      </c>
      <c r="B71" s="38" t="s">
        <v>76</v>
      </c>
    </row>
    <row r="72" spans="1:9" x14ac:dyDescent="0.3">
      <c r="A72" s="38" t="s">
        <v>69</v>
      </c>
      <c r="B72" s="38" t="s">
        <v>91</v>
      </c>
      <c r="C72" s="39"/>
      <c r="D72" s="39"/>
      <c r="E72" s="39"/>
      <c r="F72" s="39"/>
      <c r="G72" s="39"/>
      <c r="H72" s="39">
        <v>1</v>
      </c>
    </row>
    <row r="73" spans="1:9" x14ac:dyDescent="0.3">
      <c r="A73" s="38" t="s">
        <v>69</v>
      </c>
      <c r="B73" s="38" t="s">
        <v>78</v>
      </c>
      <c r="C73" s="39">
        <v>1</v>
      </c>
      <c r="D73" s="39">
        <v>1</v>
      </c>
      <c r="E73" s="39"/>
      <c r="F73" s="39"/>
      <c r="G73" s="39"/>
      <c r="H73" s="39">
        <v>1</v>
      </c>
    </row>
    <row r="74" spans="1:9" x14ac:dyDescent="0.3">
      <c r="A74" s="38" t="s">
        <v>69</v>
      </c>
      <c r="B74" s="38" t="s">
        <v>23</v>
      </c>
      <c r="C74" s="39"/>
      <c r="D74" s="39"/>
      <c r="E74" s="39">
        <v>1</v>
      </c>
      <c r="F74" s="39">
        <v>1</v>
      </c>
      <c r="G74" s="39">
        <v>1</v>
      </c>
      <c r="H74" s="39">
        <v>1</v>
      </c>
      <c r="I74" s="38" t="s">
        <v>308</v>
      </c>
    </row>
    <row r="75" spans="1:9" x14ac:dyDescent="0.3">
      <c r="A75" s="38" t="s">
        <v>69</v>
      </c>
      <c r="B75" s="38" t="s">
        <v>24</v>
      </c>
      <c r="C75" s="38">
        <v>1</v>
      </c>
      <c r="D75" s="38">
        <v>1</v>
      </c>
    </row>
    <row r="76" spans="1:9" x14ac:dyDescent="0.3">
      <c r="A76" s="38" t="s">
        <v>69</v>
      </c>
      <c r="B76" s="38" t="s">
        <v>25</v>
      </c>
      <c r="C76" s="39"/>
      <c r="D76" s="39"/>
      <c r="E76" s="39">
        <v>1</v>
      </c>
      <c r="F76" s="39">
        <v>1</v>
      </c>
      <c r="G76" s="39"/>
      <c r="H76" s="39">
        <v>1</v>
      </c>
      <c r="I76" s="38" t="s">
        <v>309</v>
      </c>
    </row>
    <row r="77" spans="1:9" x14ac:dyDescent="0.3">
      <c r="A77" s="38" t="s">
        <v>69</v>
      </c>
      <c r="B77" s="38" t="s">
        <v>26</v>
      </c>
      <c r="C77" s="39">
        <v>1</v>
      </c>
      <c r="D77" s="39"/>
      <c r="E77" s="39"/>
      <c r="F77" s="39"/>
      <c r="G77" s="39"/>
      <c r="H77" s="39">
        <v>1</v>
      </c>
    </row>
    <row r="78" spans="1:9" x14ac:dyDescent="0.3">
      <c r="A78" s="38" t="s">
        <v>69</v>
      </c>
      <c r="B78" s="38" t="s">
        <v>134</v>
      </c>
    </row>
    <row r="79" spans="1:9" s="9" customFormat="1" x14ac:dyDescent="0.3">
      <c r="A79" s="38" t="s">
        <v>69</v>
      </c>
      <c r="B79" s="38" t="s">
        <v>135</v>
      </c>
      <c r="C79" s="38">
        <v>1</v>
      </c>
      <c r="D79" s="38">
        <v>1</v>
      </c>
      <c r="E79" s="38"/>
      <c r="F79" s="38"/>
      <c r="G79" s="38"/>
      <c r="H79" s="38"/>
      <c r="I79" s="38"/>
    </row>
    <row r="80" spans="1:9" x14ac:dyDescent="0.3">
      <c r="C80" s="39"/>
      <c r="D80" s="39"/>
      <c r="E80" s="39"/>
      <c r="F80" s="39"/>
      <c r="G80" s="39"/>
      <c r="H80" s="39"/>
    </row>
    <row r="81" spans="2:8" x14ac:dyDescent="0.3">
      <c r="B81" s="125" t="s">
        <v>310</v>
      </c>
      <c r="C81" s="124">
        <f t="shared" ref="C81:H81" si="0">SUBTOTAL(9,C3:C80)</f>
        <v>28</v>
      </c>
      <c r="D81" s="124">
        <f t="shared" si="0"/>
        <v>29</v>
      </c>
      <c r="E81" s="124">
        <f t="shared" si="0"/>
        <v>19</v>
      </c>
      <c r="F81" s="124">
        <f t="shared" si="0"/>
        <v>12</v>
      </c>
      <c r="G81" s="124">
        <f t="shared" si="0"/>
        <v>5</v>
      </c>
      <c r="H81" s="124">
        <f t="shared" si="0"/>
        <v>42</v>
      </c>
    </row>
    <row r="82" spans="2:8" x14ac:dyDescent="0.3">
      <c r="B82" s="125" t="s">
        <v>311</v>
      </c>
      <c r="C82" s="124">
        <v>39</v>
      </c>
      <c r="D82" s="124">
        <v>28</v>
      </c>
      <c r="E82" s="124">
        <v>16</v>
      </c>
      <c r="F82" s="124">
        <v>15</v>
      </c>
      <c r="G82" s="124">
        <v>6</v>
      </c>
      <c r="H82" s="124">
        <v>33</v>
      </c>
    </row>
  </sheetData>
  <autoFilter ref="A1:I79" xr:uid="{87463074-29F2-4A18-BF81-8161A0027FDD}"/>
  <sortState xmlns:xlrd2="http://schemas.microsoft.com/office/spreadsheetml/2017/richdata2" ref="B3:I77">
    <sortCondition ref="B3:B77"/>
    <sortCondition ref="C3:C77"/>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1C534-D910-410F-A66A-3C2A440BBA50}">
  <dimension ref="A1:C12"/>
  <sheetViews>
    <sheetView zoomScale="85" zoomScaleNormal="85" workbookViewId="0">
      <selection activeCell="D16" sqref="D16"/>
    </sheetView>
  </sheetViews>
  <sheetFormatPr defaultColWidth="8.6640625" defaultRowHeight="14.4" x14ac:dyDescent="0.3"/>
  <cols>
    <col min="1" max="1" width="7.6640625" style="38" bestFit="1" customWidth="1"/>
    <col min="2" max="2" width="41.6640625" style="38" customWidth="1"/>
    <col min="3" max="3" width="61.6640625" style="40" customWidth="1"/>
    <col min="4" max="16384" width="8.6640625" style="38"/>
  </cols>
  <sheetData>
    <row r="1" spans="1:3" s="9" customFormat="1" x14ac:dyDescent="0.3">
      <c r="A1" s="42" t="s">
        <v>116</v>
      </c>
      <c r="B1" s="42" t="s">
        <v>1</v>
      </c>
      <c r="C1" s="43" t="s">
        <v>191</v>
      </c>
    </row>
    <row r="2" spans="1:3" x14ac:dyDescent="0.3">
      <c r="A2" s="38" t="s">
        <v>10</v>
      </c>
      <c r="B2" s="38" t="s">
        <v>131</v>
      </c>
      <c r="C2" s="40" t="s">
        <v>182</v>
      </c>
    </row>
    <row r="3" spans="1:3" x14ac:dyDescent="0.3">
      <c r="A3" s="38" t="s">
        <v>10</v>
      </c>
      <c r="B3" s="38" t="s">
        <v>115</v>
      </c>
      <c r="C3" s="40" t="s">
        <v>151</v>
      </c>
    </row>
    <row r="4" spans="1:3" x14ac:dyDescent="0.3">
      <c r="A4" s="38" t="s">
        <v>10</v>
      </c>
      <c r="B4" s="38" t="s">
        <v>22</v>
      </c>
      <c r="C4" s="40" t="s">
        <v>183</v>
      </c>
    </row>
    <row r="5" spans="1:3" x14ac:dyDescent="0.3">
      <c r="A5" s="38" t="s">
        <v>162</v>
      </c>
      <c r="B5" s="38" t="s">
        <v>127</v>
      </c>
      <c r="C5" s="40" t="s">
        <v>184</v>
      </c>
    </row>
    <row r="6" spans="1:3" x14ac:dyDescent="0.3">
      <c r="A6" s="38" t="s">
        <v>162</v>
      </c>
      <c r="B6" s="38" t="s">
        <v>41</v>
      </c>
      <c r="C6" s="40" t="s">
        <v>152</v>
      </c>
    </row>
    <row r="7" spans="1:3" ht="43.2" x14ac:dyDescent="0.3">
      <c r="A7" s="38" t="s">
        <v>162</v>
      </c>
      <c r="B7" s="38" t="s">
        <v>44</v>
      </c>
      <c r="C7" s="40" t="s">
        <v>185</v>
      </c>
    </row>
    <row r="8" spans="1:3" x14ac:dyDescent="0.3">
      <c r="A8" s="38" t="s">
        <v>163</v>
      </c>
      <c r="B8" s="38" t="s">
        <v>54</v>
      </c>
      <c r="C8" s="40" t="s">
        <v>186</v>
      </c>
    </row>
    <row r="9" spans="1:3" x14ac:dyDescent="0.3">
      <c r="A9" s="38" t="s">
        <v>163</v>
      </c>
      <c r="B9" s="38" t="s">
        <v>62</v>
      </c>
      <c r="C9" s="40" t="s">
        <v>187</v>
      </c>
    </row>
    <row r="10" spans="1:3" x14ac:dyDescent="0.3">
      <c r="A10" s="38" t="s">
        <v>69</v>
      </c>
      <c r="B10" s="38" t="s">
        <v>71</v>
      </c>
      <c r="C10" s="40" t="s">
        <v>188</v>
      </c>
    </row>
    <row r="11" spans="1:3" x14ac:dyDescent="0.3">
      <c r="A11" s="38" t="s">
        <v>69</v>
      </c>
      <c r="B11" s="38" t="s">
        <v>74</v>
      </c>
      <c r="C11" s="40" t="s">
        <v>189</v>
      </c>
    </row>
    <row r="12" spans="1:3" x14ac:dyDescent="0.3">
      <c r="A12" s="38" t="s">
        <v>69</v>
      </c>
      <c r="B12" s="38" t="s">
        <v>135</v>
      </c>
      <c r="C12" s="40" t="s">
        <v>190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82E3C-5D18-4D3D-9A39-2910336BAD96}">
  <dimension ref="A1:G81"/>
  <sheetViews>
    <sheetView zoomScale="85" zoomScaleNormal="85" workbookViewId="0">
      <pane ySplit="1" topLeftCell="A2" activePane="bottomLeft" state="frozen"/>
      <selection pane="bottomLeft" activeCell="G28" sqref="G28"/>
    </sheetView>
  </sheetViews>
  <sheetFormatPr defaultColWidth="8.6640625" defaultRowHeight="14.4" x14ac:dyDescent="0.3"/>
  <cols>
    <col min="1" max="1" width="8.88671875" style="38"/>
    <col min="2" max="2" width="52" style="38" customWidth="1"/>
    <col min="3" max="3" width="16.6640625" style="38" customWidth="1"/>
    <col min="4" max="4" width="18.6640625" style="38" bestFit="1" customWidth="1"/>
    <col min="5" max="5" width="17.6640625" style="38" customWidth="1"/>
    <col min="6" max="6" width="21" style="38" bestFit="1" customWidth="1"/>
    <col min="7" max="7" width="112.5546875" style="38" bestFit="1" customWidth="1"/>
    <col min="8" max="16384" width="8.6640625" style="38"/>
  </cols>
  <sheetData>
    <row r="1" spans="1:7" s="9" customFormat="1" x14ac:dyDescent="0.3">
      <c r="A1" s="42" t="s">
        <v>116</v>
      </c>
      <c r="B1" s="42" t="s">
        <v>1</v>
      </c>
      <c r="C1" s="42" t="s">
        <v>194</v>
      </c>
      <c r="D1" s="42" t="s">
        <v>136</v>
      </c>
      <c r="E1" s="42" t="s">
        <v>137</v>
      </c>
      <c r="F1" s="42" t="s">
        <v>195</v>
      </c>
      <c r="G1" s="42" t="s">
        <v>138</v>
      </c>
    </row>
    <row r="2" spans="1:7" x14ac:dyDescent="0.3">
      <c r="A2" s="38" t="s">
        <v>10</v>
      </c>
      <c r="B2" s="38" t="s">
        <v>11</v>
      </c>
      <c r="C2" s="38">
        <v>1</v>
      </c>
    </row>
    <row r="3" spans="1:7" x14ac:dyDescent="0.3">
      <c r="A3" s="38" t="s">
        <v>10</v>
      </c>
      <c r="B3" s="38" t="s">
        <v>12</v>
      </c>
      <c r="D3" s="38">
        <v>1</v>
      </c>
    </row>
    <row r="4" spans="1:7" x14ac:dyDescent="0.3">
      <c r="A4" s="38" t="s">
        <v>10</v>
      </c>
      <c r="B4" s="38" t="s">
        <v>13</v>
      </c>
      <c r="C4" s="38">
        <v>1</v>
      </c>
    </row>
    <row r="5" spans="1:7" x14ac:dyDescent="0.3">
      <c r="A5" s="38" t="s">
        <v>10</v>
      </c>
      <c r="B5" s="38" t="s">
        <v>14</v>
      </c>
      <c r="D5" s="38">
        <v>1</v>
      </c>
      <c r="F5" s="38">
        <v>1</v>
      </c>
    </row>
    <row r="6" spans="1:7" x14ac:dyDescent="0.3">
      <c r="A6" s="38" t="s">
        <v>10</v>
      </c>
      <c r="B6" s="38" t="s">
        <v>15</v>
      </c>
      <c r="D6" s="38">
        <v>1</v>
      </c>
      <c r="F6" s="38">
        <v>1</v>
      </c>
    </row>
    <row r="7" spans="1:7" x14ac:dyDescent="0.3">
      <c r="A7" s="38" t="s">
        <v>10</v>
      </c>
      <c r="B7" s="38" t="s">
        <v>16</v>
      </c>
      <c r="C7" s="38">
        <v>1</v>
      </c>
    </row>
    <row r="8" spans="1:7" x14ac:dyDescent="0.3">
      <c r="A8" s="38" t="s">
        <v>10</v>
      </c>
      <c r="B8" s="38" t="s">
        <v>131</v>
      </c>
      <c r="C8" s="38">
        <v>1</v>
      </c>
    </row>
    <row r="9" spans="1:7" x14ac:dyDescent="0.3">
      <c r="A9" s="38" t="s">
        <v>10</v>
      </c>
      <c r="B9" s="38" t="s">
        <v>115</v>
      </c>
      <c r="C9" s="38">
        <v>1</v>
      </c>
    </row>
    <row r="10" spans="1:7" x14ac:dyDescent="0.3">
      <c r="A10" s="38" t="s">
        <v>10</v>
      </c>
      <c r="B10" s="38" t="s">
        <v>17</v>
      </c>
      <c r="C10" s="38">
        <v>1</v>
      </c>
    </row>
    <row r="11" spans="1:7" x14ac:dyDescent="0.3">
      <c r="A11" s="38" t="s">
        <v>10</v>
      </c>
      <c r="B11" s="38" t="s">
        <v>18</v>
      </c>
      <c r="D11" s="38">
        <v>1</v>
      </c>
    </row>
    <row r="12" spans="1:7" x14ac:dyDescent="0.3">
      <c r="A12" s="38" t="s">
        <v>10</v>
      </c>
      <c r="B12" s="38" t="s">
        <v>19</v>
      </c>
      <c r="C12" s="38">
        <v>1</v>
      </c>
    </row>
    <row r="13" spans="1:7" x14ac:dyDescent="0.3">
      <c r="A13" s="38" t="s">
        <v>10</v>
      </c>
      <c r="B13" s="38" t="s">
        <v>20</v>
      </c>
      <c r="D13" s="38">
        <v>1</v>
      </c>
    </row>
    <row r="14" spans="1:7" x14ac:dyDescent="0.3">
      <c r="A14" s="38" t="s">
        <v>10</v>
      </c>
      <c r="B14" s="38" t="s">
        <v>21</v>
      </c>
      <c r="C14" s="38">
        <v>1</v>
      </c>
    </row>
    <row r="15" spans="1:7" x14ac:dyDescent="0.3">
      <c r="A15" s="38" t="s">
        <v>10</v>
      </c>
      <c r="B15" s="38" t="s">
        <v>22</v>
      </c>
      <c r="D15" s="38">
        <v>1</v>
      </c>
      <c r="G15" s="38" t="s">
        <v>192</v>
      </c>
    </row>
    <row r="16" spans="1:7" x14ac:dyDescent="0.3">
      <c r="A16" s="38" t="s">
        <v>10</v>
      </c>
      <c r="B16" s="38" t="s">
        <v>27</v>
      </c>
      <c r="C16" s="38">
        <v>1</v>
      </c>
    </row>
    <row r="17" spans="1:6" x14ac:dyDescent="0.3">
      <c r="A17" s="38" t="s">
        <v>162</v>
      </c>
      <c r="B17" s="38" t="s">
        <v>148</v>
      </c>
      <c r="E17" s="38">
        <v>1</v>
      </c>
    </row>
    <row r="18" spans="1:6" x14ac:dyDescent="0.3">
      <c r="A18" s="38" t="s">
        <v>162</v>
      </c>
      <c r="B18" s="38" t="s">
        <v>114</v>
      </c>
      <c r="C18" s="38">
        <v>1</v>
      </c>
    </row>
    <row r="19" spans="1:6" x14ac:dyDescent="0.3">
      <c r="A19" s="38" t="s">
        <v>162</v>
      </c>
      <c r="B19" s="38" t="s">
        <v>128</v>
      </c>
      <c r="C19" s="38">
        <v>1</v>
      </c>
    </row>
    <row r="20" spans="1:6" x14ac:dyDescent="0.3">
      <c r="A20" s="38" t="s">
        <v>162</v>
      </c>
      <c r="B20" s="38" t="s">
        <v>130</v>
      </c>
      <c r="C20" s="38">
        <v>1</v>
      </c>
    </row>
    <row r="21" spans="1:6" x14ac:dyDescent="0.3">
      <c r="A21" s="38" t="s">
        <v>162</v>
      </c>
      <c r="B21" s="38" t="s">
        <v>31</v>
      </c>
      <c r="C21" s="38">
        <v>1</v>
      </c>
    </row>
    <row r="22" spans="1:6" x14ac:dyDescent="0.3">
      <c r="A22" s="38" t="s">
        <v>162</v>
      </c>
      <c r="B22" s="38" t="s">
        <v>32</v>
      </c>
      <c r="D22" s="38">
        <v>1</v>
      </c>
    </row>
    <row r="23" spans="1:6" x14ac:dyDescent="0.3">
      <c r="A23" s="38" t="s">
        <v>162</v>
      </c>
      <c r="B23" s="38" t="s">
        <v>33</v>
      </c>
      <c r="C23" s="38">
        <v>1</v>
      </c>
    </row>
    <row r="24" spans="1:6" x14ac:dyDescent="0.3">
      <c r="A24" s="38" t="s">
        <v>162</v>
      </c>
      <c r="B24" s="38" t="s">
        <v>34</v>
      </c>
      <c r="C24" s="38">
        <v>1</v>
      </c>
    </row>
    <row r="25" spans="1:6" x14ac:dyDescent="0.3">
      <c r="A25" s="38" t="s">
        <v>162</v>
      </c>
      <c r="B25" s="38" t="s">
        <v>35</v>
      </c>
      <c r="C25" s="38">
        <v>1</v>
      </c>
    </row>
    <row r="26" spans="1:6" x14ac:dyDescent="0.3">
      <c r="A26" s="38" t="s">
        <v>162</v>
      </c>
      <c r="B26" s="38" t="s">
        <v>36</v>
      </c>
      <c r="C26" s="38">
        <v>1</v>
      </c>
    </row>
    <row r="27" spans="1:6" x14ac:dyDescent="0.3">
      <c r="A27" s="38" t="s">
        <v>162</v>
      </c>
      <c r="B27" s="38" t="s">
        <v>37</v>
      </c>
      <c r="D27" s="38">
        <v>1</v>
      </c>
    </row>
    <row r="28" spans="1:6" x14ac:dyDescent="0.3">
      <c r="A28" s="38" t="s">
        <v>162</v>
      </c>
      <c r="B28" s="38" t="s">
        <v>132</v>
      </c>
      <c r="C28" s="38">
        <v>1</v>
      </c>
    </row>
    <row r="29" spans="1:6" x14ac:dyDescent="0.3">
      <c r="A29" s="38" t="s">
        <v>162</v>
      </c>
      <c r="B29" s="38" t="s">
        <v>39</v>
      </c>
      <c r="D29" s="38">
        <v>1</v>
      </c>
      <c r="E29" s="38">
        <v>1</v>
      </c>
      <c r="F29" s="38">
        <v>1</v>
      </c>
    </row>
    <row r="30" spans="1:6" x14ac:dyDescent="0.3">
      <c r="A30" s="38" t="s">
        <v>162</v>
      </c>
      <c r="B30" s="38" t="s">
        <v>40</v>
      </c>
      <c r="C30" s="38">
        <v>1</v>
      </c>
    </row>
    <row r="31" spans="1:6" x14ac:dyDescent="0.3">
      <c r="A31" s="38" t="s">
        <v>162</v>
      </c>
      <c r="B31" s="38" t="s">
        <v>41</v>
      </c>
      <c r="C31" s="38">
        <v>1</v>
      </c>
    </row>
    <row r="32" spans="1:6" x14ac:dyDescent="0.3">
      <c r="A32" s="38" t="s">
        <v>162</v>
      </c>
      <c r="B32" s="38" t="s">
        <v>178</v>
      </c>
      <c r="C32" s="38">
        <v>1</v>
      </c>
    </row>
    <row r="33" spans="1:6" x14ac:dyDescent="0.3">
      <c r="A33" s="38" t="s">
        <v>162</v>
      </c>
      <c r="B33" s="38" t="s">
        <v>43</v>
      </c>
      <c r="C33" s="38">
        <v>1</v>
      </c>
    </row>
    <row r="34" spans="1:6" x14ac:dyDescent="0.3">
      <c r="A34" s="38" t="s">
        <v>162</v>
      </c>
      <c r="B34" s="38" t="s">
        <v>44</v>
      </c>
      <c r="C34" s="38">
        <v>1</v>
      </c>
    </row>
    <row r="35" spans="1:6" x14ac:dyDescent="0.3">
      <c r="A35" s="38" t="s">
        <v>162</v>
      </c>
      <c r="B35" s="38" t="s">
        <v>45</v>
      </c>
      <c r="C35" s="38">
        <v>1</v>
      </c>
    </row>
    <row r="36" spans="1:6" x14ac:dyDescent="0.3">
      <c r="A36" s="38" t="s">
        <v>162</v>
      </c>
      <c r="B36" s="38" t="s">
        <v>46</v>
      </c>
      <c r="C36" s="38">
        <v>1</v>
      </c>
    </row>
    <row r="37" spans="1:6" x14ac:dyDescent="0.3">
      <c r="A37" s="38" t="s">
        <v>162</v>
      </c>
      <c r="B37" s="38" t="s">
        <v>179</v>
      </c>
      <c r="C37" s="38">
        <v>1</v>
      </c>
    </row>
    <row r="38" spans="1:6" x14ac:dyDescent="0.3">
      <c r="A38" s="38" t="s">
        <v>162</v>
      </c>
      <c r="B38" s="38" t="s">
        <v>150</v>
      </c>
      <c r="C38" s="38">
        <v>1</v>
      </c>
    </row>
    <row r="39" spans="1:6" x14ac:dyDescent="0.3">
      <c r="A39" s="38" t="s">
        <v>162</v>
      </c>
      <c r="B39" s="38" t="s">
        <v>93</v>
      </c>
      <c r="D39" s="38">
        <v>1</v>
      </c>
      <c r="E39" s="38">
        <v>1</v>
      </c>
    </row>
    <row r="40" spans="1:6" x14ac:dyDescent="0.3">
      <c r="A40" s="38" t="s">
        <v>162</v>
      </c>
      <c r="B40" s="38" t="s">
        <v>92</v>
      </c>
      <c r="C40" s="38">
        <v>1</v>
      </c>
    </row>
    <row r="41" spans="1:6" x14ac:dyDescent="0.3">
      <c r="A41" s="38" t="s">
        <v>162</v>
      </c>
      <c r="B41" s="38" t="s">
        <v>48</v>
      </c>
      <c r="F41" s="38">
        <v>1</v>
      </c>
    </row>
    <row r="42" spans="1:6" x14ac:dyDescent="0.3">
      <c r="A42" s="38" t="s">
        <v>162</v>
      </c>
      <c r="B42" s="38" t="s">
        <v>50</v>
      </c>
      <c r="C42" s="38">
        <v>1</v>
      </c>
      <c r="E42" s="38">
        <v>1</v>
      </c>
    </row>
    <row r="43" spans="1:6" x14ac:dyDescent="0.3">
      <c r="A43" s="38" t="s">
        <v>163</v>
      </c>
      <c r="B43" s="38" t="s">
        <v>52</v>
      </c>
      <c r="C43" s="38">
        <v>1</v>
      </c>
    </row>
    <row r="44" spans="1:6" x14ac:dyDescent="0.3">
      <c r="A44" s="38" t="s">
        <v>163</v>
      </c>
      <c r="B44" s="38" t="s">
        <v>53</v>
      </c>
      <c r="D44" s="38">
        <v>1</v>
      </c>
    </row>
    <row r="45" spans="1:6" x14ac:dyDescent="0.3">
      <c r="A45" s="38" t="s">
        <v>163</v>
      </c>
      <c r="B45" s="38" t="s">
        <v>54</v>
      </c>
      <c r="C45" s="38">
        <v>1</v>
      </c>
    </row>
    <row r="46" spans="1:6" x14ac:dyDescent="0.3">
      <c r="A46" s="38" t="s">
        <v>163</v>
      </c>
      <c r="B46" s="38" t="s">
        <v>129</v>
      </c>
      <c r="C46" s="38">
        <v>1</v>
      </c>
    </row>
    <row r="47" spans="1:6" x14ac:dyDescent="0.3">
      <c r="A47" s="38" t="s">
        <v>163</v>
      </c>
      <c r="B47" s="38" t="s">
        <v>55</v>
      </c>
      <c r="E47" s="38">
        <v>1</v>
      </c>
      <c r="F47" s="38">
        <v>1</v>
      </c>
    </row>
    <row r="48" spans="1:6" x14ac:dyDescent="0.3">
      <c r="A48" s="38" t="s">
        <v>163</v>
      </c>
      <c r="B48" s="38" t="s">
        <v>56</v>
      </c>
      <c r="C48" s="38">
        <v>1</v>
      </c>
    </row>
    <row r="49" spans="1:7" x14ac:dyDescent="0.3">
      <c r="A49" s="38" t="s">
        <v>163</v>
      </c>
      <c r="B49" s="38" t="s">
        <v>57</v>
      </c>
      <c r="C49" s="38">
        <v>1</v>
      </c>
    </row>
    <row r="50" spans="1:7" x14ac:dyDescent="0.3">
      <c r="A50" s="38" t="s">
        <v>163</v>
      </c>
      <c r="B50" s="38" t="s">
        <v>59</v>
      </c>
      <c r="C50" s="38">
        <v>1</v>
      </c>
    </row>
    <row r="51" spans="1:7" x14ac:dyDescent="0.3">
      <c r="A51" s="38" t="s">
        <v>163</v>
      </c>
      <c r="B51" s="38" t="s">
        <v>60</v>
      </c>
      <c r="C51" s="38">
        <v>1</v>
      </c>
    </row>
    <row r="52" spans="1:7" x14ac:dyDescent="0.3">
      <c r="A52" s="38" t="s">
        <v>163</v>
      </c>
      <c r="B52" s="38" t="s">
        <v>180</v>
      </c>
      <c r="D52" s="38">
        <v>1</v>
      </c>
    </row>
    <row r="53" spans="1:7" x14ac:dyDescent="0.3">
      <c r="A53" s="38" t="s">
        <v>163</v>
      </c>
      <c r="B53" s="38" t="s">
        <v>61</v>
      </c>
      <c r="C53" s="38">
        <v>1</v>
      </c>
    </row>
    <row r="54" spans="1:7" x14ac:dyDescent="0.3">
      <c r="A54" s="38" t="s">
        <v>163</v>
      </c>
      <c r="B54" s="38" t="s">
        <v>62</v>
      </c>
      <c r="C54" s="38">
        <v>1</v>
      </c>
    </row>
    <row r="55" spans="1:7" x14ac:dyDescent="0.3">
      <c r="A55" s="38" t="s">
        <v>163</v>
      </c>
      <c r="B55" s="38" t="s">
        <v>63</v>
      </c>
      <c r="D55" s="38">
        <v>1</v>
      </c>
    </row>
    <row r="56" spans="1:7" x14ac:dyDescent="0.3">
      <c r="A56" s="38" t="s">
        <v>163</v>
      </c>
      <c r="B56" s="38" t="s">
        <v>64</v>
      </c>
      <c r="F56" s="38">
        <v>1</v>
      </c>
    </row>
    <row r="57" spans="1:7" x14ac:dyDescent="0.3">
      <c r="A57" s="38" t="s">
        <v>163</v>
      </c>
      <c r="B57" s="38" t="s">
        <v>65</v>
      </c>
      <c r="C57" s="38">
        <v>1</v>
      </c>
      <c r="G57" s="38" t="s">
        <v>313</v>
      </c>
    </row>
    <row r="58" spans="1:7" x14ac:dyDescent="0.3">
      <c r="A58" s="38" t="s">
        <v>163</v>
      </c>
      <c r="B58" s="38" t="s">
        <v>66</v>
      </c>
      <c r="C58" s="38">
        <v>1</v>
      </c>
      <c r="D58" s="38">
        <v>1</v>
      </c>
    </row>
    <row r="59" spans="1:7" x14ac:dyDescent="0.3">
      <c r="A59" s="38" t="s">
        <v>163</v>
      </c>
      <c r="B59" s="38" t="s">
        <v>133</v>
      </c>
      <c r="C59" s="38">
        <v>1</v>
      </c>
    </row>
    <row r="60" spans="1:7" x14ac:dyDescent="0.3">
      <c r="A60" s="38" t="s">
        <v>163</v>
      </c>
      <c r="B60" s="38" t="s">
        <v>99</v>
      </c>
      <c r="C60" s="38">
        <v>1</v>
      </c>
    </row>
    <row r="61" spans="1:7" x14ac:dyDescent="0.3">
      <c r="A61" s="38" t="s">
        <v>163</v>
      </c>
      <c r="B61" s="38" t="s">
        <v>68</v>
      </c>
      <c r="D61" s="38">
        <v>1</v>
      </c>
      <c r="E61" s="38">
        <v>1</v>
      </c>
    </row>
    <row r="62" spans="1:7" x14ac:dyDescent="0.3">
      <c r="A62" s="38" t="s">
        <v>163</v>
      </c>
      <c r="B62" s="38" t="s">
        <v>100</v>
      </c>
      <c r="C62" s="38">
        <v>1</v>
      </c>
    </row>
    <row r="63" spans="1:7" x14ac:dyDescent="0.3">
      <c r="A63" s="38" t="s">
        <v>69</v>
      </c>
      <c r="B63" s="38" t="s">
        <v>70</v>
      </c>
      <c r="C63" s="38">
        <v>1</v>
      </c>
    </row>
    <row r="64" spans="1:7" x14ac:dyDescent="0.3">
      <c r="A64" s="38" t="s">
        <v>69</v>
      </c>
      <c r="B64" s="38" t="s">
        <v>181</v>
      </c>
      <c r="C64" s="38">
        <v>1</v>
      </c>
    </row>
    <row r="65" spans="1:7" x14ac:dyDescent="0.3">
      <c r="A65" s="38" t="s">
        <v>69</v>
      </c>
      <c r="B65" s="38" t="s">
        <v>71</v>
      </c>
      <c r="C65" s="38">
        <v>1</v>
      </c>
    </row>
    <row r="66" spans="1:7" x14ac:dyDescent="0.3">
      <c r="A66" s="38" t="s">
        <v>69</v>
      </c>
      <c r="B66" s="38" t="s">
        <v>113</v>
      </c>
      <c r="D66" s="38">
        <v>1</v>
      </c>
    </row>
    <row r="67" spans="1:7" x14ac:dyDescent="0.3">
      <c r="A67" s="38" t="s">
        <v>69</v>
      </c>
      <c r="B67" s="38" t="s">
        <v>153</v>
      </c>
      <c r="D67" s="38">
        <v>1</v>
      </c>
    </row>
    <row r="68" spans="1:7" x14ac:dyDescent="0.3">
      <c r="A68" s="38" t="s">
        <v>69</v>
      </c>
      <c r="B68" s="38" t="s">
        <v>74</v>
      </c>
      <c r="D68" s="38">
        <v>1</v>
      </c>
    </row>
    <row r="69" spans="1:7" x14ac:dyDescent="0.3">
      <c r="A69" s="38" t="s">
        <v>69</v>
      </c>
      <c r="B69" s="38" t="s">
        <v>75</v>
      </c>
      <c r="C69" s="38">
        <v>1</v>
      </c>
    </row>
    <row r="70" spans="1:7" x14ac:dyDescent="0.3">
      <c r="A70" s="38" t="s">
        <v>69</v>
      </c>
      <c r="B70" s="38" t="s">
        <v>76</v>
      </c>
      <c r="C70" s="38">
        <v>1</v>
      </c>
    </row>
    <row r="71" spans="1:7" x14ac:dyDescent="0.3">
      <c r="A71" s="38" t="s">
        <v>69</v>
      </c>
      <c r="B71" s="38" t="s">
        <v>91</v>
      </c>
      <c r="C71" s="38">
        <v>1</v>
      </c>
    </row>
    <row r="72" spans="1:7" x14ac:dyDescent="0.3">
      <c r="A72" s="38" t="s">
        <v>69</v>
      </c>
      <c r="B72" s="38" t="s">
        <v>78</v>
      </c>
      <c r="D72" s="38">
        <v>1</v>
      </c>
    </row>
    <row r="73" spans="1:7" x14ac:dyDescent="0.3">
      <c r="A73" s="38" t="s">
        <v>69</v>
      </c>
      <c r="B73" s="38" t="s">
        <v>23</v>
      </c>
      <c r="D73" s="38">
        <v>1</v>
      </c>
      <c r="E73" s="38">
        <v>1</v>
      </c>
      <c r="F73" s="38">
        <v>1</v>
      </c>
    </row>
    <row r="74" spans="1:7" x14ac:dyDescent="0.3">
      <c r="A74" s="38" t="s">
        <v>69</v>
      </c>
      <c r="B74" s="38" t="s">
        <v>24</v>
      </c>
      <c r="D74" s="38">
        <v>1</v>
      </c>
      <c r="F74" s="38">
        <v>1</v>
      </c>
    </row>
    <row r="75" spans="1:7" x14ac:dyDescent="0.3">
      <c r="A75" s="38" t="s">
        <v>69</v>
      </c>
      <c r="B75" s="38" t="s">
        <v>25</v>
      </c>
      <c r="D75" s="38">
        <v>1</v>
      </c>
      <c r="F75" s="38">
        <v>1</v>
      </c>
    </row>
    <row r="76" spans="1:7" x14ac:dyDescent="0.3">
      <c r="A76" s="38" t="s">
        <v>69</v>
      </c>
      <c r="B76" s="38" t="s">
        <v>26</v>
      </c>
      <c r="C76" s="38">
        <v>1</v>
      </c>
    </row>
    <row r="77" spans="1:7" x14ac:dyDescent="0.3">
      <c r="A77" s="38" t="s">
        <v>69</v>
      </c>
      <c r="B77" s="38" t="s">
        <v>134</v>
      </c>
      <c r="C77" s="38">
        <v>1</v>
      </c>
    </row>
    <row r="78" spans="1:7" x14ac:dyDescent="0.3">
      <c r="A78" s="38" t="s">
        <v>69</v>
      </c>
      <c r="B78" s="38" t="s">
        <v>135</v>
      </c>
      <c r="C78" s="38">
        <v>1</v>
      </c>
      <c r="G78" s="38" t="s">
        <v>193</v>
      </c>
    </row>
    <row r="80" spans="1:7" x14ac:dyDescent="0.3">
      <c r="B80" s="125" t="s">
        <v>119</v>
      </c>
      <c r="C80" s="106">
        <f>SUM(C2:C79)</f>
        <v>52</v>
      </c>
      <c r="D80" s="106">
        <f>SUM(D2:D79)</f>
        <v>22</v>
      </c>
      <c r="E80" s="106">
        <f>SUM(E2:E79)</f>
        <v>7</v>
      </c>
      <c r="F80" s="106">
        <f>SUM(F2:F79)</f>
        <v>9</v>
      </c>
    </row>
    <row r="81" spans="2:6" x14ac:dyDescent="0.3">
      <c r="B81" s="125" t="s">
        <v>312</v>
      </c>
      <c r="C81" s="106"/>
      <c r="D81" s="106">
        <v>25</v>
      </c>
      <c r="E81" s="106">
        <v>11</v>
      </c>
      <c r="F81" s="106">
        <v>8</v>
      </c>
    </row>
  </sheetData>
  <autoFilter ref="A1:G78" xr:uid="{8CB82E3C-5D18-4D3D-9A39-2910336BAD96}"/>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B4CBC-4BE2-4F49-938F-262D9F5D296A}">
  <dimension ref="A1:D78"/>
  <sheetViews>
    <sheetView workbookViewId="0">
      <pane ySplit="1" topLeftCell="A2" activePane="bottomLeft" state="frozen"/>
      <selection pane="bottomLeft" activeCell="D18" sqref="D18"/>
    </sheetView>
  </sheetViews>
  <sheetFormatPr defaultColWidth="8.6640625" defaultRowHeight="14.4" x14ac:dyDescent="0.3"/>
  <cols>
    <col min="1" max="1" width="7.33203125" style="38" bestFit="1" customWidth="1"/>
    <col min="2" max="2" width="30.6640625" style="38" customWidth="1"/>
    <col min="3" max="3" width="15.33203125" style="38" customWidth="1"/>
    <col min="4" max="4" width="15.6640625" style="38" customWidth="1"/>
    <col min="5" max="16384" width="8.6640625" style="38"/>
  </cols>
  <sheetData>
    <row r="1" spans="1:4" x14ac:dyDescent="0.3">
      <c r="A1" s="42" t="s">
        <v>116</v>
      </c>
      <c r="B1" s="42" t="s">
        <v>1</v>
      </c>
      <c r="C1" s="42" t="s">
        <v>139</v>
      </c>
      <c r="D1" s="42" t="s">
        <v>140</v>
      </c>
    </row>
    <row r="2" spans="1:4" x14ac:dyDescent="0.3">
      <c r="A2" s="38" t="s">
        <v>163</v>
      </c>
      <c r="B2" s="38" t="s">
        <v>99</v>
      </c>
      <c r="C2" s="38" t="s">
        <v>177</v>
      </c>
      <c r="D2" s="38" t="s">
        <v>149</v>
      </c>
    </row>
    <row r="3" spans="1:4" x14ac:dyDescent="0.3">
      <c r="A3" s="38" t="s">
        <v>10</v>
      </c>
      <c r="B3" s="38" t="s">
        <v>19</v>
      </c>
      <c r="C3" s="38" t="s">
        <v>141</v>
      </c>
      <c r="D3" s="38" t="s">
        <v>145</v>
      </c>
    </row>
    <row r="4" spans="1:4" x14ac:dyDescent="0.3">
      <c r="A4" s="38" t="s">
        <v>163</v>
      </c>
      <c r="B4" s="38" t="s">
        <v>133</v>
      </c>
      <c r="C4" s="38" t="s">
        <v>141</v>
      </c>
      <c r="D4" s="38" t="s">
        <v>146</v>
      </c>
    </row>
    <row r="5" spans="1:4" x14ac:dyDescent="0.3">
      <c r="A5" s="38" t="s">
        <v>10</v>
      </c>
      <c r="B5" s="38" t="s">
        <v>20</v>
      </c>
      <c r="C5" s="38" t="s">
        <v>141</v>
      </c>
      <c r="D5" s="38" t="s">
        <v>147</v>
      </c>
    </row>
    <row r="6" spans="1:4" x14ac:dyDescent="0.3">
      <c r="A6" s="38" t="s">
        <v>162</v>
      </c>
      <c r="B6" s="38" t="s">
        <v>33</v>
      </c>
      <c r="C6" s="38" t="s">
        <v>141</v>
      </c>
      <c r="D6" s="38" t="s">
        <v>147</v>
      </c>
    </row>
    <row r="7" spans="1:4" x14ac:dyDescent="0.3">
      <c r="A7" s="38" t="s">
        <v>162</v>
      </c>
      <c r="B7" s="38" t="s">
        <v>41</v>
      </c>
      <c r="C7" s="38" t="s">
        <v>141</v>
      </c>
      <c r="D7" s="38" t="s">
        <v>147</v>
      </c>
    </row>
    <row r="8" spans="1:4" x14ac:dyDescent="0.3">
      <c r="A8" s="38" t="s">
        <v>163</v>
      </c>
      <c r="B8" s="38" t="s">
        <v>64</v>
      </c>
      <c r="C8" s="38" t="s">
        <v>141</v>
      </c>
      <c r="D8" s="38" t="s">
        <v>147</v>
      </c>
    </row>
    <row r="9" spans="1:4" x14ac:dyDescent="0.3">
      <c r="A9" s="38" t="s">
        <v>69</v>
      </c>
      <c r="B9" s="38" t="s">
        <v>91</v>
      </c>
      <c r="C9" s="38" t="s">
        <v>141</v>
      </c>
      <c r="D9" s="38" t="s">
        <v>147</v>
      </c>
    </row>
    <row r="10" spans="1:4" x14ac:dyDescent="0.3">
      <c r="A10" s="38" t="s">
        <v>162</v>
      </c>
      <c r="B10" s="38" t="s">
        <v>179</v>
      </c>
      <c r="C10" s="38" t="s">
        <v>141</v>
      </c>
      <c r="D10" s="38" t="s">
        <v>142</v>
      </c>
    </row>
    <row r="11" spans="1:4" x14ac:dyDescent="0.3">
      <c r="A11" s="38" t="s">
        <v>69</v>
      </c>
      <c r="B11" s="38" t="s">
        <v>26</v>
      </c>
      <c r="C11" s="38" t="s">
        <v>141</v>
      </c>
      <c r="D11" s="38" t="s">
        <v>142</v>
      </c>
    </row>
    <row r="12" spans="1:4" x14ac:dyDescent="0.3">
      <c r="A12" s="38" t="s">
        <v>10</v>
      </c>
      <c r="B12" s="38" t="s">
        <v>12</v>
      </c>
      <c r="C12" s="38" t="s">
        <v>141</v>
      </c>
      <c r="D12" s="38" t="s">
        <v>144</v>
      </c>
    </row>
    <row r="13" spans="1:4" x14ac:dyDescent="0.3">
      <c r="A13" s="38" t="s">
        <v>10</v>
      </c>
      <c r="B13" s="38" t="s">
        <v>15</v>
      </c>
      <c r="C13" s="38" t="s">
        <v>141</v>
      </c>
      <c r="D13" s="38" t="s">
        <v>144</v>
      </c>
    </row>
    <row r="14" spans="1:4" x14ac:dyDescent="0.3">
      <c r="A14" s="38" t="s">
        <v>10</v>
      </c>
      <c r="B14" s="38" t="s">
        <v>16</v>
      </c>
      <c r="C14" s="38" t="s">
        <v>141</v>
      </c>
      <c r="D14" s="38" t="s">
        <v>144</v>
      </c>
    </row>
    <row r="15" spans="1:4" x14ac:dyDescent="0.3">
      <c r="A15" s="38" t="s">
        <v>162</v>
      </c>
      <c r="B15" s="38" t="s">
        <v>114</v>
      </c>
      <c r="C15" s="38" t="s">
        <v>141</v>
      </c>
      <c r="D15" s="38" t="s">
        <v>144</v>
      </c>
    </row>
    <row r="16" spans="1:4" x14ac:dyDescent="0.3">
      <c r="A16" s="38" t="s">
        <v>162</v>
      </c>
      <c r="B16" s="38" t="s">
        <v>44</v>
      </c>
      <c r="C16" s="38" t="s">
        <v>141</v>
      </c>
      <c r="D16" s="38" t="s">
        <v>144</v>
      </c>
    </row>
    <row r="17" spans="1:4" x14ac:dyDescent="0.3">
      <c r="A17" s="38" t="s">
        <v>163</v>
      </c>
      <c r="B17" s="38" t="s">
        <v>52</v>
      </c>
      <c r="C17" s="38" t="s">
        <v>141</v>
      </c>
      <c r="D17" s="38" t="s">
        <v>144</v>
      </c>
    </row>
    <row r="18" spans="1:4" x14ac:dyDescent="0.3">
      <c r="A18" s="38" t="s">
        <v>163</v>
      </c>
      <c r="B18" s="38" t="s">
        <v>129</v>
      </c>
      <c r="C18" s="38" t="s">
        <v>141</v>
      </c>
      <c r="D18" s="38" t="s">
        <v>144</v>
      </c>
    </row>
    <row r="19" spans="1:4" x14ac:dyDescent="0.3">
      <c r="A19" s="38" t="s">
        <v>163</v>
      </c>
      <c r="B19" s="38" t="s">
        <v>61</v>
      </c>
      <c r="C19" s="38" t="s">
        <v>141</v>
      </c>
      <c r="D19" s="38" t="s">
        <v>144</v>
      </c>
    </row>
    <row r="20" spans="1:4" x14ac:dyDescent="0.3">
      <c r="A20" s="38" t="s">
        <v>163</v>
      </c>
      <c r="B20" s="38" t="s">
        <v>63</v>
      </c>
      <c r="C20" s="38" t="s">
        <v>141</v>
      </c>
      <c r="D20" s="38" t="s">
        <v>144</v>
      </c>
    </row>
    <row r="21" spans="1:4" x14ac:dyDescent="0.3">
      <c r="A21" s="38" t="s">
        <v>163</v>
      </c>
      <c r="B21" s="38" t="s">
        <v>68</v>
      </c>
      <c r="C21" s="38" t="s">
        <v>141</v>
      </c>
      <c r="D21" s="38" t="s">
        <v>144</v>
      </c>
    </row>
    <row r="22" spans="1:4" x14ac:dyDescent="0.3">
      <c r="A22" s="38" t="s">
        <v>69</v>
      </c>
      <c r="B22" s="38" t="s">
        <v>71</v>
      </c>
      <c r="C22" s="38" t="s">
        <v>141</v>
      </c>
      <c r="D22" s="38" t="s">
        <v>144</v>
      </c>
    </row>
    <row r="23" spans="1:4" x14ac:dyDescent="0.3">
      <c r="A23" s="38" t="s">
        <v>69</v>
      </c>
      <c r="B23" s="38" t="s">
        <v>113</v>
      </c>
      <c r="C23" s="38" t="s">
        <v>141</v>
      </c>
      <c r="D23" s="38" t="s">
        <v>144</v>
      </c>
    </row>
    <row r="24" spans="1:4" x14ac:dyDescent="0.3">
      <c r="A24" s="38" t="s">
        <v>69</v>
      </c>
      <c r="B24" s="38" t="s">
        <v>134</v>
      </c>
      <c r="C24" s="38" t="s">
        <v>141</v>
      </c>
      <c r="D24" s="38" t="s">
        <v>144</v>
      </c>
    </row>
    <row r="25" spans="1:4" x14ac:dyDescent="0.3">
      <c r="A25" s="38" t="s">
        <v>69</v>
      </c>
      <c r="B25" s="38" t="s">
        <v>181</v>
      </c>
      <c r="C25" s="38" t="s">
        <v>141</v>
      </c>
      <c r="D25" s="38" t="s">
        <v>176</v>
      </c>
    </row>
    <row r="26" spans="1:4" x14ac:dyDescent="0.3">
      <c r="A26" s="38" t="s">
        <v>163</v>
      </c>
      <c r="B26" s="38" t="s">
        <v>59</v>
      </c>
      <c r="C26" s="38" t="s">
        <v>143</v>
      </c>
      <c r="D26" s="38" t="s">
        <v>145</v>
      </c>
    </row>
    <row r="27" spans="1:4" x14ac:dyDescent="0.3">
      <c r="A27" s="38" t="s">
        <v>163</v>
      </c>
      <c r="B27" s="38" t="s">
        <v>100</v>
      </c>
      <c r="C27" s="38" t="s">
        <v>143</v>
      </c>
      <c r="D27" s="38" t="s">
        <v>146</v>
      </c>
    </row>
    <row r="28" spans="1:4" x14ac:dyDescent="0.3">
      <c r="A28" s="38" t="s">
        <v>69</v>
      </c>
      <c r="B28" s="38" t="s">
        <v>24</v>
      </c>
      <c r="C28" s="38" t="s">
        <v>143</v>
      </c>
      <c r="D28" s="38" t="s">
        <v>146</v>
      </c>
    </row>
    <row r="29" spans="1:4" x14ac:dyDescent="0.3">
      <c r="A29" s="38" t="s">
        <v>10</v>
      </c>
      <c r="B29" s="38" t="s">
        <v>115</v>
      </c>
      <c r="C29" s="38" t="s">
        <v>143</v>
      </c>
      <c r="D29" s="38" t="s">
        <v>147</v>
      </c>
    </row>
    <row r="30" spans="1:4" x14ac:dyDescent="0.3">
      <c r="A30" s="38" t="s">
        <v>10</v>
      </c>
      <c r="B30" s="38" t="s">
        <v>27</v>
      </c>
      <c r="C30" s="38" t="s">
        <v>143</v>
      </c>
      <c r="D30" s="38" t="s">
        <v>147</v>
      </c>
    </row>
    <row r="31" spans="1:4" x14ac:dyDescent="0.3">
      <c r="A31" s="38" t="s">
        <v>162</v>
      </c>
      <c r="B31" s="38" t="s">
        <v>128</v>
      </c>
      <c r="C31" s="38" t="s">
        <v>143</v>
      </c>
      <c r="D31" s="38" t="s">
        <v>147</v>
      </c>
    </row>
    <row r="32" spans="1:4" x14ac:dyDescent="0.3">
      <c r="A32" s="38" t="s">
        <v>162</v>
      </c>
      <c r="B32" s="38" t="s">
        <v>130</v>
      </c>
      <c r="C32" s="38" t="s">
        <v>143</v>
      </c>
      <c r="D32" s="38" t="s">
        <v>147</v>
      </c>
    </row>
    <row r="33" spans="1:4" x14ac:dyDescent="0.3">
      <c r="A33" s="38" t="s">
        <v>162</v>
      </c>
      <c r="B33" s="38" t="s">
        <v>132</v>
      </c>
      <c r="C33" s="38" t="s">
        <v>143</v>
      </c>
      <c r="D33" s="38" t="s">
        <v>147</v>
      </c>
    </row>
    <row r="34" spans="1:4" x14ac:dyDescent="0.3">
      <c r="A34" s="38" t="s">
        <v>162</v>
      </c>
      <c r="B34" s="38" t="s">
        <v>92</v>
      </c>
      <c r="C34" s="38" t="s">
        <v>143</v>
      </c>
      <c r="D34" s="38" t="s">
        <v>147</v>
      </c>
    </row>
    <row r="35" spans="1:4" x14ac:dyDescent="0.3">
      <c r="A35" s="38" t="s">
        <v>10</v>
      </c>
      <c r="B35" s="38" t="s">
        <v>18</v>
      </c>
      <c r="C35" s="38" t="s">
        <v>143</v>
      </c>
      <c r="D35" s="38" t="s">
        <v>142</v>
      </c>
    </row>
    <row r="36" spans="1:4" x14ac:dyDescent="0.3">
      <c r="A36" s="38" t="s">
        <v>10</v>
      </c>
      <c r="B36" s="38" t="s">
        <v>22</v>
      </c>
      <c r="C36" s="38" t="s">
        <v>143</v>
      </c>
      <c r="D36" s="38" t="s">
        <v>142</v>
      </c>
    </row>
    <row r="37" spans="1:4" x14ac:dyDescent="0.3">
      <c r="A37" s="38" t="s">
        <v>162</v>
      </c>
      <c r="B37" s="38" t="s">
        <v>34</v>
      </c>
      <c r="C37" s="38" t="s">
        <v>143</v>
      </c>
      <c r="D37" s="38" t="s">
        <v>142</v>
      </c>
    </row>
    <row r="38" spans="1:4" x14ac:dyDescent="0.3">
      <c r="A38" s="38" t="s">
        <v>162</v>
      </c>
      <c r="B38" s="38" t="s">
        <v>35</v>
      </c>
      <c r="C38" s="38" t="s">
        <v>143</v>
      </c>
      <c r="D38" s="38" t="s">
        <v>142</v>
      </c>
    </row>
    <row r="39" spans="1:4" x14ac:dyDescent="0.3">
      <c r="A39" s="38" t="s">
        <v>162</v>
      </c>
      <c r="B39" s="38" t="s">
        <v>37</v>
      </c>
      <c r="C39" s="38" t="s">
        <v>143</v>
      </c>
      <c r="D39" s="38" t="s">
        <v>142</v>
      </c>
    </row>
    <row r="40" spans="1:4" x14ac:dyDescent="0.3">
      <c r="A40" s="38" t="s">
        <v>162</v>
      </c>
      <c r="B40" s="38" t="s">
        <v>178</v>
      </c>
      <c r="C40" s="38" t="s">
        <v>143</v>
      </c>
      <c r="D40" s="38" t="s">
        <v>142</v>
      </c>
    </row>
    <row r="41" spans="1:4" x14ac:dyDescent="0.3">
      <c r="A41" s="38" t="s">
        <v>162</v>
      </c>
      <c r="B41" s="38" t="s">
        <v>46</v>
      </c>
      <c r="C41" s="38" t="s">
        <v>143</v>
      </c>
      <c r="D41" s="38" t="s">
        <v>142</v>
      </c>
    </row>
    <row r="42" spans="1:4" x14ac:dyDescent="0.3">
      <c r="A42" s="38" t="s">
        <v>162</v>
      </c>
      <c r="B42" s="38" t="s">
        <v>93</v>
      </c>
      <c r="C42" s="38" t="s">
        <v>143</v>
      </c>
      <c r="D42" s="38" t="s">
        <v>142</v>
      </c>
    </row>
    <row r="43" spans="1:4" x14ac:dyDescent="0.3">
      <c r="A43" s="38" t="s">
        <v>162</v>
      </c>
      <c r="B43" s="38" t="s">
        <v>48</v>
      </c>
      <c r="C43" s="38" t="s">
        <v>143</v>
      </c>
      <c r="D43" s="38" t="s">
        <v>142</v>
      </c>
    </row>
    <row r="44" spans="1:4" x14ac:dyDescent="0.3">
      <c r="A44" s="38" t="s">
        <v>162</v>
      </c>
      <c r="B44" s="38" t="s">
        <v>50</v>
      </c>
      <c r="C44" s="38" t="s">
        <v>143</v>
      </c>
      <c r="D44" s="38" t="s">
        <v>142</v>
      </c>
    </row>
    <row r="45" spans="1:4" x14ac:dyDescent="0.3">
      <c r="A45" s="38" t="s">
        <v>69</v>
      </c>
      <c r="B45" s="38" t="s">
        <v>76</v>
      </c>
      <c r="C45" s="38" t="s">
        <v>143</v>
      </c>
      <c r="D45" s="38" t="s">
        <v>142</v>
      </c>
    </row>
    <row r="46" spans="1:4" x14ac:dyDescent="0.3">
      <c r="A46" s="38" t="s">
        <v>69</v>
      </c>
      <c r="B46" s="38" t="s">
        <v>25</v>
      </c>
      <c r="C46" s="38" t="s">
        <v>143</v>
      </c>
      <c r="D46" s="38" t="s">
        <v>142</v>
      </c>
    </row>
    <row r="47" spans="1:4" x14ac:dyDescent="0.3">
      <c r="A47" s="38" t="s">
        <v>10</v>
      </c>
      <c r="B47" s="38" t="s">
        <v>21</v>
      </c>
      <c r="C47" s="38" t="s">
        <v>143</v>
      </c>
      <c r="D47" s="38" t="s">
        <v>144</v>
      </c>
    </row>
    <row r="48" spans="1:4" x14ac:dyDescent="0.3">
      <c r="A48" s="38" t="s">
        <v>162</v>
      </c>
      <c r="B48" s="38" t="s">
        <v>148</v>
      </c>
      <c r="C48" s="38" t="s">
        <v>143</v>
      </c>
      <c r="D48" s="38" t="s">
        <v>144</v>
      </c>
    </row>
    <row r="49" spans="1:4" x14ac:dyDescent="0.3">
      <c r="A49" s="38" t="s">
        <v>162</v>
      </c>
      <c r="B49" s="38" t="s">
        <v>31</v>
      </c>
      <c r="C49" s="38" t="s">
        <v>143</v>
      </c>
      <c r="D49" s="38" t="s">
        <v>144</v>
      </c>
    </row>
    <row r="50" spans="1:4" x14ac:dyDescent="0.3">
      <c r="A50" s="38" t="s">
        <v>162</v>
      </c>
      <c r="B50" s="38" t="s">
        <v>36</v>
      </c>
      <c r="C50" s="38" t="s">
        <v>143</v>
      </c>
      <c r="D50" s="38" t="s">
        <v>144</v>
      </c>
    </row>
    <row r="51" spans="1:4" x14ac:dyDescent="0.3">
      <c r="A51" s="38" t="s">
        <v>162</v>
      </c>
      <c r="B51" s="38" t="s">
        <v>39</v>
      </c>
      <c r="C51" s="38" t="s">
        <v>143</v>
      </c>
      <c r="D51" s="38" t="s">
        <v>144</v>
      </c>
    </row>
    <row r="52" spans="1:4" x14ac:dyDescent="0.3">
      <c r="A52" s="38" t="s">
        <v>162</v>
      </c>
      <c r="B52" s="38" t="s">
        <v>40</v>
      </c>
      <c r="C52" s="38" t="s">
        <v>143</v>
      </c>
      <c r="D52" s="38" t="s">
        <v>144</v>
      </c>
    </row>
    <row r="53" spans="1:4" x14ac:dyDescent="0.3">
      <c r="A53" s="38" t="s">
        <v>163</v>
      </c>
      <c r="B53" s="38" t="s">
        <v>54</v>
      </c>
      <c r="C53" s="38" t="s">
        <v>143</v>
      </c>
      <c r="D53" s="38" t="s">
        <v>144</v>
      </c>
    </row>
    <row r="54" spans="1:4" x14ac:dyDescent="0.3">
      <c r="A54" s="38" t="s">
        <v>163</v>
      </c>
      <c r="B54" s="38" t="s">
        <v>62</v>
      </c>
      <c r="C54" s="38" t="s">
        <v>143</v>
      </c>
      <c r="D54" s="38" t="s">
        <v>144</v>
      </c>
    </row>
    <row r="55" spans="1:4" x14ac:dyDescent="0.3">
      <c r="A55" s="38" t="s">
        <v>69</v>
      </c>
      <c r="B55" s="38" t="s">
        <v>74</v>
      </c>
      <c r="C55" s="38" t="s">
        <v>143</v>
      </c>
      <c r="D55" s="38" t="s">
        <v>144</v>
      </c>
    </row>
    <row r="56" spans="1:4" x14ac:dyDescent="0.3">
      <c r="A56" s="38" t="s">
        <v>69</v>
      </c>
      <c r="B56" s="38" t="s">
        <v>135</v>
      </c>
      <c r="C56" s="38" t="s">
        <v>143</v>
      </c>
      <c r="D56" s="38" t="s">
        <v>144</v>
      </c>
    </row>
    <row r="57" spans="1:4" x14ac:dyDescent="0.3">
      <c r="A57" s="38" t="s">
        <v>10</v>
      </c>
      <c r="B57" s="38" t="s">
        <v>11</v>
      </c>
      <c r="C57" s="38" t="s">
        <v>149</v>
      </c>
      <c r="D57" s="38" t="s">
        <v>147</v>
      </c>
    </row>
    <row r="58" spans="1:4" x14ac:dyDescent="0.3">
      <c r="A58" s="38" t="s">
        <v>162</v>
      </c>
      <c r="B58" s="38" t="s">
        <v>45</v>
      </c>
      <c r="C58" s="38" t="s">
        <v>149</v>
      </c>
      <c r="D58" s="38" t="s">
        <v>142</v>
      </c>
    </row>
    <row r="59" spans="1:4" x14ac:dyDescent="0.3">
      <c r="A59" s="38" t="s">
        <v>162</v>
      </c>
      <c r="B59" s="38" t="s">
        <v>150</v>
      </c>
      <c r="C59" s="38" t="s">
        <v>149</v>
      </c>
      <c r="D59" s="38" t="s">
        <v>142</v>
      </c>
    </row>
    <row r="60" spans="1:4" x14ac:dyDescent="0.3">
      <c r="A60" s="38" t="s">
        <v>163</v>
      </c>
      <c r="B60" s="38" t="s">
        <v>53</v>
      </c>
      <c r="C60" s="38" t="s">
        <v>149</v>
      </c>
      <c r="D60" s="38" t="s">
        <v>144</v>
      </c>
    </row>
    <row r="61" spans="1:4" x14ac:dyDescent="0.3">
      <c r="A61" s="38" t="s">
        <v>163</v>
      </c>
      <c r="B61" s="38" t="s">
        <v>55</v>
      </c>
      <c r="C61" s="38" t="s">
        <v>149</v>
      </c>
      <c r="D61" s="38" t="s">
        <v>144</v>
      </c>
    </row>
    <row r="62" spans="1:4" x14ac:dyDescent="0.3">
      <c r="A62" s="38" t="s">
        <v>163</v>
      </c>
      <c r="B62" s="38" t="s">
        <v>57</v>
      </c>
      <c r="C62" s="38" t="s">
        <v>176</v>
      </c>
      <c r="D62" s="38" t="s">
        <v>142</v>
      </c>
    </row>
    <row r="63" spans="1:4" x14ac:dyDescent="0.3">
      <c r="A63" s="38" t="s">
        <v>163</v>
      </c>
      <c r="B63" s="38" t="s">
        <v>180</v>
      </c>
      <c r="C63" s="38" t="s">
        <v>145</v>
      </c>
      <c r="D63" s="38" t="s">
        <v>142</v>
      </c>
    </row>
    <row r="64" spans="1:4" x14ac:dyDescent="0.3">
      <c r="A64" s="38" t="s">
        <v>69</v>
      </c>
      <c r="B64" s="38" t="s">
        <v>70</v>
      </c>
      <c r="C64" s="38" t="s">
        <v>145</v>
      </c>
      <c r="D64" s="38" t="s">
        <v>142</v>
      </c>
    </row>
    <row r="65" spans="1:4" x14ac:dyDescent="0.3">
      <c r="A65" s="38" t="s">
        <v>10</v>
      </c>
      <c r="B65" s="38" t="s">
        <v>14</v>
      </c>
      <c r="C65" s="38" t="s">
        <v>145</v>
      </c>
      <c r="D65" s="38" t="s">
        <v>144</v>
      </c>
    </row>
    <row r="66" spans="1:4" x14ac:dyDescent="0.3">
      <c r="A66" s="38" t="s">
        <v>10</v>
      </c>
      <c r="B66" s="38" t="s">
        <v>131</v>
      </c>
      <c r="C66" s="38" t="s">
        <v>145</v>
      </c>
      <c r="D66" s="38" t="s">
        <v>144</v>
      </c>
    </row>
    <row r="67" spans="1:4" x14ac:dyDescent="0.3">
      <c r="A67" s="38" t="s">
        <v>10</v>
      </c>
      <c r="B67" s="38" t="s">
        <v>17</v>
      </c>
      <c r="C67" s="38" t="s">
        <v>145</v>
      </c>
      <c r="D67" s="38" t="s">
        <v>144</v>
      </c>
    </row>
    <row r="68" spans="1:4" x14ac:dyDescent="0.3">
      <c r="A68" s="38" t="s">
        <v>162</v>
      </c>
      <c r="B68" s="38" t="s">
        <v>32</v>
      </c>
      <c r="C68" s="38" t="s">
        <v>145</v>
      </c>
      <c r="D68" s="38" t="s">
        <v>144</v>
      </c>
    </row>
    <row r="69" spans="1:4" x14ac:dyDescent="0.3">
      <c r="A69" s="38" t="s">
        <v>162</v>
      </c>
      <c r="B69" s="38" t="s">
        <v>43</v>
      </c>
      <c r="C69" s="38" t="s">
        <v>145</v>
      </c>
      <c r="D69" s="38" t="s">
        <v>144</v>
      </c>
    </row>
    <row r="70" spans="1:4" x14ac:dyDescent="0.3">
      <c r="A70" s="38" t="s">
        <v>163</v>
      </c>
      <c r="B70" s="38" t="s">
        <v>60</v>
      </c>
      <c r="C70" s="38" t="s">
        <v>145</v>
      </c>
      <c r="D70" s="38" t="s">
        <v>144</v>
      </c>
    </row>
    <row r="71" spans="1:4" x14ac:dyDescent="0.3">
      <c r="A71" s="38" t="s">
        <v>163</v>
      </c>
      <c r="B71" s="38" t="s">
        <v>65</v>
      </c>
      <c r="C71" s="38" t="s">
        <v>145</v>
      </c>
      <c r="D71" s="38" t="s">
        <v>144</v>
      </c>
    </row>
    <row r="72" spans="1:4" x14ac:dyDescent="0.3">
      <c r="A72" s="38" t="s">
        <v>69</v>
      </c>
      <c r="B72" s="38" t="s">
        <v>153</v>
      </c>
      <c r="C72" s="38" t="s">
        <v>145</v>
      </c>
      <c r="D72" s="38" t="s">
        <v>144</v>
      </c>
    </row>
    <row r="73" spans="1:4" x14ac:dyDescent="0.3">
      <c r="A73" s="38" t="s">
        <v>69</v>
      </c>
      <c r="B73" s="38" t="s">
        <v>75</v>
      </c>
      <c r="C73" s="38" t="s">
        <v>145</v>
      </c>
      <c r="D73" s="38" t="s">
        <v>144</v>
      </c>
    </row>
    <row r="74" spans="1:4" x14ac:dyDescent="0.3">
      <c r="A74" s="38" t="s">
        <v>69</v>
      </c>
      <c r="B74" s="38" t="s">
        <v>78</v>
      </c>
      <c r="C74" s="38" t="s">
        <v>145</v>
      </c>
      <c r="D74" s="38" t="s">
        <v>144</v>
      </c>
    </row>
    <row r="75" spans="1:4" x14ac:dyDescent="0.3">
      <c r="A75" s="38" t="s">
        <v>69</v>
      </c>
      <c r="B75" s="38" t="s">
        <v>23</v>
      </c>
      <c r="C75" s="38" t="s">
        <v>145</v>
      </c>
      <c r="D75" s="38" t="s">
        <v>144</v>
      </c>
    </row>
    <row r="76" spans="1:4" x14ac:dyDescent="0.3">
      <c r="A76" s="38" t="s">
        <v>163</v>
      </c>
      <c r="B76" s="38" t="s">
        <v>66</v>
      </c>
      <c r="C76" s="38" t="s">
        <v>146</v>
      </c>
      <c r="D76" s="38" t="s">
        <v>142</v>
      </c>
    </row>
    <row r="77" spans="1:4" x14ac:dyDescent="0.3">
      <c r="A77" s="38" t="s">
        <v>10</v>
      </c>
      <c r="B77" s="38" t="s">
        <v>13</v>
      </c>
      <c r="C77" s="38" t="s">
        <v>175</v>
      </c>
      <c r="D77" s="38" t="s">
        <v>175</v>
      </c>
    </row>
    <row r="78" spans="1:4" x14ac:dyDescent="0.3">
      <c r="A78" s="38" t="s">
        <v>163</v>
      </c>
      <c r="B78" s="38" t="s">
        <v>56</v>
      </c>
      <c r="C78" s="38" t="s">
        <v>175</v>
      </c>
      <c r="D78" s="38" t="s">
        <v>175</v>
      </c>
    </row>
  </sheetData>
  <autoFilter ref="A1:D78" xr:uid="{A9CB4CBC-4BE2-4F49-938F-262D9F5D296A}"/>
  <sortState xmlns:xlrd2="http://schemas.microsoft.com/office/spreadsheetml/2017/richdata2" ref="A2:D78">
    <sortCondition ref="C26:C78" customList="January,February,March,April,May,June,July,August,September,October,November,December"/>
    <sortCondition ref="D26:D78" customList="January,February,March,April,May,June,July,August,September,October,November,December"/>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B145E-34D6-46C0-93FA-F04AF2DC1D29}">
  <dimension ref="A1:M78"/>
  <sheetViews>
    <sheetView topLeftCell="A58" zoomScale="85" zoomScaleNormal="85" workbookViewId="0"/>
  </sheetViews>
  <sheetFormatPr defaultRowHeight="14.4" x14ac:dyDescent="0.3"/>
  <cols>
    <col min="1" max="1" width="8.88671875" style="38"/>
    <col min="2" max="2" width="28.88671875" style="38" customWidth="1"/>
    <col min="3" max="3" width="87.109375" style="40" customWidth="1"/>
    <col min="4" max="4" width="114.6640625" style="40" bestFit="1" customWidth="1"/>
    <col min="5" max="13" width="8.6640625" style="38"/>
  </cols>
  <sheetData>
    <row r="1" spans="1:13" s="106" customFormat="1" x14ac:dyDescent="0.3">
      <c r="A1" s="126" t="s">
        <v>116</v>
      </c>
      <c r="B1" s="126" t="s">
        <v>1</v>
      </c>
      <c r="C1" s="127" t="s">
        <v>154</v>
      </c>
      <c r="D1" s="127" t="s">
        <v>155</v>
      </c>
      <c r="E1" s="126"/>
      <c r="F1" s="126"/>
      <c r="G1" s="126"/>
      <c r="H1" s="126"/>
      <c r="I1" s="126"/>
      <c r="J1" s="126"/>
      <c r="K1" s="126"/>
      <c r="L1" s="126"/>
      <c r="M1" s="126"/>
    </row>
    <row r="2" spans="1:13" x14ac:dyDescent="0.3">
      <c r="A2" s="38" t="s">
        <v>10</v>
      </c>
      <c r="B2" s="38" t="s">
        <v>11</v>
      </c>
      <c r="C2" s="40" t="s">
        <v>196</v>
      </c>
      <c r="D2" s="40" t="s">
        <v>197</v>
      </c>
    </row>
    <row r="3" spans="1:13" x14ac:dyDescent="0.3">
      <c r="A3" s="38" t="s">
        <v>10</v>
      </c>
      <c r="B3" s="38" t="s">
        <v>12</v>
      </c>
    </row>
    <row r="4" spans="1:13" ht="72" x14ac:dyDescent="0.3">
      <c r="A4" s="38" t="s">
        <v>10</v>
      </c>
      <c r="B4" s="38" t="s">
        <v>13</v>
      </c>
      <c r="C4" s="40" t="s">
        <v>198</v>
      </c>
      <c r="D4" s="40" t="s">
        <v>199</v>
      </c>
    </row>
    <row r="5" spans="1:13" ht="72" x14ac:dyDescent="0.3">
      <c r="A5" s="38" t="s">
        <v>10</v>
      </c>
      <c r="B5" s="38" t="s">
        <v>14</v>
      </c>
      <c r="C5" s="40" t="s">
        <v>200</v>
      </c>
      <c r="D5" s="40" t="s">
        <v>201</v>
      </c>
    </row>
    <row r="6" spans="1:13" ht="43.2" x14ac:dyDescent="0.3">
      <c r="A6" s="38" t="s">
        <v>10</v>
      </c>
      <c r="B6" s="38" t="s">
        <v>15</v>
      </c>
      <c r="C6" s="40" t="s">
        <v>202</v>
      </c>
      <c r="D6" s="40" t="s">
        <v>203</v>
      </c>
    </row>
    <row r="7" spans="1:13" ht="57.6" x14ac:dyDescent="0.3">
      <c r="A7" s="38" t="s">
        <v>10</v>
      </c>
      <c r="B7" s="38" t="s">
        <v>16</v>
      </c>
      <c r="C7" s="40" t="s">
        <v>204</v>
      </c>
    </row>
    <row r="8" spans="1:13" ht="28.8" x14ac:dyDescent="0.3">
      <c r="A8" s="38" t="s">
        <v>10</v>
      </c>
      <c r="B8" s="38" t="s">
        <v>131</v>
      </c>
      <c r="C8" s="40" t="s">
        <v>205</v>
      </c>
      <c r="D8" s="40" t="s">
        <v>206</v>
      </c>
    </row>
    <row r="9" spans="1:13" x14ac:dyDescent="0.3">
      <c r="A9" s="38" t="s">
        <v>10</v>
      </c>
      <c r="B9" s="38" t="s">
        <v>115</v>
      </c>
    </row>
    <row r="10" spans="1:13" x14ac:dyDescent="0.3">
      <c r="A10" s="38" t="s">
        <v>10</v>
      </c>
      <c r="B10" s="38" t="s">
        <v>17</v>
      </c>
    </row>
    <row r="11" spans="1:13" ht="43.2" x14ac:dyDescent="0.3">
      <c r="A11" s="38" t="s">
        <v>10</v>
      </c>
      <c r="B11" s="38" t="s">
        <v>18</v>
      </c>
      <c r="C11" s="40" t="s">
        <v>207</v>
      </c>
      <c r="D11" s="40" t="s">
        <v>208</v>
      </c>
    </row>
    <row r="12" spans="1:13" ht="28.8" x14ac:dyDescent="0.3">
      <c r="A12" s="38" t="s">
        <v>10</v>
      </c>
      <c r="B12" s="38" t="s">
        <v>19</v>
      </c>
      <c r="C12" s="40" t="s">
        <v>209</v>
      </c>
      <c r="D12" s="40" t="s">
        <v>210</v>
      </c>
    </row>
    <row r="13" spans="1:13" x14ac:dyDescent="0.3">
      <c r="A13" s="38" t="s">
        <v>10</v>
      </c>
      <c r="B13" s="38" t="s">
        <v>20</v>
      </c>
    </row>
    <row r="14" spans="1:13" x14ac:dyDescent="0.3">
      <c r="A14" s="38" t="s">
        <v>10</v>
      </c>
      <c r="B14" s="38" t="s">
        <v>21</v>
      </c>
    </row>
    <row r="15" spans="1:13" ht="43.2" x14ac:dyDescent="0.3">
      <c r="A15" s="38" t="s">
        <v>10</v>
      </c>
      <c r="B15" s="38" t="s">
        <v>22</v>
      </c>
      <c r="C15" s="40" t="s">
        <v>211</v>
      </c>
      <c r="D15" s="40" t="s">
        <v>212</v>
      </c>
    </row>
    <row r="16" spans="1:13" x14ac:dyDescent="0.3">
      <c r="A16" s="38" t="s">
        <v>10</v>
      </c>
      <c r="B16" s="38" t="s">
        <v>27</v>
      </c>
    </row>
    <row r="17" spans="1:4" ht="28.8" x14ac:dyDescent="0.3">
      <c r="A17" s="38" t="s">
        <v>162</v>
      </c>
      <c r="B17" s="38" t="s">
        <v>148</v>
      </c>
      <c r="C17" s="40" t="s">
        <v>213</v>
      </c>
      <c r="D17" s="40" t="s">
        <v>214</v>
      </c>
    </row>
    <row r="18" spans="1:4" x14ac:dyDescent="0.3">
      <c r="A18" s="38" t="s">
        <v>162</v>
      </c>
      <c r="B18" s="38" t="s">
        <v>114</v>
      </c>
    </row>
    <row r="19" spans="1:4" x14ac:dyDescent="0.3">
      <c r="A19" s="38" t="s">
        <v>162</v>
      </c>
      <c r="B19" s="38" t="s">
        <v>128</v>
      </c>
      <c r="C19" s="40" t="s">
        <v>215</v>
      </c>
      <c r="D19" s="40" t="s">
        <v>216</v>
      </c>
    </row>
    <row r="20" spans="1:4" x14ac:dyDescent="0.3">
      <c r="A20" s="38" t="s">
        <v>162</v>
      </c>
      <c r="B20" s="38" t="s">
        <v>130</v>
      </c>
      <c r="C20" s="40" t="s">
        <v>217</v>
      </c>
      <c r="D20" s="40" t="s">
        <v>218</v>
      </c>
    </row>
    <row r="21" spans="1:4" ht="43.2" x14ac:dyDescent="0.3">
      <c r="A21" s="38" t="s">
        <v>162</v>
      </c>
      <c r="B21" s="38" t="s">
        <v>31</v>
      </c>
      <c r="C21" s="40" t="s">
        <v>219</v>
      </c>
      <c r="D21" s="40" t="s">
        <v>220</v>
      </c>
    </row>
    <row r="22" spans="1:4" ht="43.2" x14ac:dyDescent="0.3">
      <c r="A22" s="38" t="s">
        <v>162</v>
      </c>
      <c r="B22" s="38" t="s">
        <v>32</v>
      </c>
      <c r="C22" s="40" t="s">
        <v>221</v>
      </c>
      <c r="D22" s="40" t="s">
        <v>222</v>
      </c>
    </row>
    <row r="23" spans="1:4" ht="28.8" x14ac:dyDescent="0.3">
      <c r="A23" s="38" t="s">
        <v>162</v>
      </c>
      <c r="B23" s="38" t="s">
        <v>33</v>
      </c>
      <c r="C23" s="40" t="s">
        <v>223</v>
      </c>
      <c r="D23" s="40" t="s">
        <v>224</v>
      </c>
    </row>
    <row r="24" spans="1:4" x14ac:dyDescent="0.3">
      <c r="A24" s="38" t="s">
        <v>162</v>
      </c>
      <c r="B24" s="38" t="s">
        <v>34</v>
      </c>
    </row>
    <row r="25" spans="1:4" ht="28.8" x14ac:dyDescent="0.3">
      <c r="A25" s="38" t="s">
        <v>162</v>
      </c>
      <c r="B25" s="38" t="s">
        <v>35</v>
      </c>
      <c r="C25" s="40" t="s">
        <v>225</v>
      </c>
      <c r="D25" s="40" t="s">
        <v>226</v>
      </c>
    </row>
    <row r="26" spans="1:4" x14ac:dyDescent="0.3">
      <c r="A26" s="38" t="s">
        <v>162</v>
      </c>
      <c r="B26" s="38" t="s">
        <v>36</v>
      </c>
      <c r="C26" s="40" t="s">
        <v>227</v>
      </c>
      <c r="D26" s="40" t="s">
        <v>228</v>
      </c>
    </row>
    <row r="27" spans="1:4" x14ac:dyDescent="0.3">
      <c r="A27" s="38" t="s">
        <v>162</v>
      </c>
      <c r="B27" s="38" t="s">
        <v>37</v>
      </c>
    </row>
    <row r="28" spans="1:4" x14ac:dyDescent="0.3">
      <c r="A28" s="38" t="s">
        <v>162</v>
      </c>
      <c r="B28" s="38" t="s">
        <v>132</v>
      </c>
    </row>
    <row r="29" spans="1:4" ht="43.2" x14ac:dyDescent="0.3">
      <c r="A29" s="38" t="s">
        <v>162</v>
      </c>
      <c r="B29" s="38" t="s">
        <v>39</v>
      </c>
      <c r="C29" s="40" t="s">
        <v>229</v>
      </c>
      <c r="D29" s="40" t="s">
        <v>230</v>
      </c>
    </row>
    <row r="30" spans="1:4" ht="28.8" x14ac:dyDescent="0.3">
      <c r="A30" s="38" t="s">
        <v>162</v>
      </c>
      <c r="B30" s="38" t="s">
        <v>40</v>
      </c>
      <c r="C30" s="40" t="s">
        <v>231</v>
      </c>
      <c r="D30" s="40" t="s">
        <v>232</v>
      </c>
    </row>
    <row r="31" spans="1:4" ht="57.6" x14ac:dyDescent="0.3">
      <c r="A31" s="38" t="s">
        <v>162</v>
      </c>
      <c r="B31" s="38" t="s">
        <v>41</v>
      </c>
      <c r="C31" s="40" t="s">
        <v>233</v>
      </c>
      <c r="D31" s="40" t="s">
        <v>234</v>
      </c>
    </row>
    <row r="32" spans="1:4" x14ac:dyDescent="0.3">
      <c r="A32" s="38" t="s">
        <v>162</v>
      </c>
      <c r="B32" s="38" t="s">
        <v>178</v>
      </c>
    </row>
    <row r="33" spans="1:4" x14ac:dyDescent="0.3">
      <c r="A33" s="38" t="s">
        <v>162</v>
      </c>
      <c r="B33" s="38" t="s">
        <v>43</v>
      </c>
    </row>
    <row r="34" spans="1:4" ht="28.8" x14ac:dyDescent="0.3">
      <c r="A34" s="38" t="s">
        <v>162</v>
      </c>
      <c r="B34" s="38" t="s">
        <v>44</v>
      </c>
      <c r="C34" s="40" t="s">
        <v>235</v>
      </c>
      <c r="D34" s="40" t="s">
        <v>236</v>
      </c>
    </row>
    <row r="35" spans="1:4" x14ac:dyDescent="0.3">
      <c r="A35" s="38" t="s">
        <v>162</v>
      </c>
      <c r="B35" s="38" t="s">
        <v>45</v>
      </c>
      <c r="C35" s="40" t="s">
        <v>237</v>
      </c>
      <c r="D35" s="40" t="s">
        <v>238</v>
      </c>
    </row>
    <row r="36" spans="1:4" ht="28.8" x14ac:dyDescent="0.3">
      <c r="A36" s="38" t="s">
        <v>162</v>
      </c>
      <c r="B36" s="38" t="s">
        <v>46</v>
      </c>
      <c r="C36" s="40" t="s">
        <v>239</v>
      </c>
      <c r="D36" s="40" t="s">
        <v>240</v>
      </c>
    </row>
    <row r="37" spans="1:4" x14ac:dyDescent="0.3">
      <c r="A37" s="38" t="s">
        <v>162</v>
      </c>
      <c r="B37" s="38" t="s">
        <v>179</v>
      </c>
    </row>
    <row r="38" spans="1:4" x14ac:dyDescent="0.3">
      <c r="A38" s="38" t="s">
        <v>162</v>
      </c>
      <c r="B38" s="38" t="s">
        <v>150</v>
      </c>
    </row>
    <row r="39" spans="1:4" x14ac:dyDescent="0.3">
      <c r="A39" s="38" t="s">
        <v>162</v>
      </c>
      <c r="B39" s="38" t="s">
        <v>93</v>
      </c>
    </row>
    <row r="40" spans="1:4" x14ac:dyDescent="0.3">
      <c r="A40" s="38" t="s">
        <v>162</v>
      </c>
      <c r="B40" s="38" t="s">
        <v>92</v>
      </c>
    </row>
    <row r="41" spans="1:4" x14ac:dyDescent="0.3">
      <c r="A41" s="38" t="s">
        <v>162</v>
      </c>
      <c r="B41" s="38" t="s">
        <v>48</v>
      </c>
    </row>
    <row r="42" spans="1:4" ht="43.2" x14ac:dyDescent="0.3">
      <c r="A42" s="38" t="s">
        <v>162</v>
      </c>
      <c r="B42" s="38" t="s">
        <v>50</v>
      </c>
      <c r="D42" s="40" t="s">
        <v>241</v>
      </c>
    </row>
    <row r="43" spans="1:4" x14ac:dyDescent="0.3">
      <c r="A43" s="38" t="s">
        <v>163</v>
      </c>
      <c r="B43" s="38" t="s">
        <v>52</v>
      </c>
      <c r="C43" s="40" t="s">
        <v>242</v>
      </c>
      <c r="D43" s="40" t="s">
        <v>243</v>
      </c>
    </row>
    <row r="44" spans="1:4" ht="100.8" x14ac:dyDescent="0.3">
      <c r="A44" s="38" t="s">
        <v>163</v>
      </c>
      <c r="B44" s="38" t="s">
        <v>53</v>
      </c>
      <c r="C44" s="40" t="s">
        <v>244</v>
      </c>
      <c r="D44" s="40" t="s">
        <v>245</v>
      </c>
    </row>
    <row r="45" spans="1:4" ht="28.8" x14ac:dyDescent="0.3">
      <c r="A45" s="38" t="s">
        <v>163</v>
      </c>
      <c r="B45" s="38" t="s">
        <v>54</v>
      </c>
      <c r="C45" s="40" t="s">
        <v>246</v>
      </c>
      <c r="D45" s="40" t="s">
        <v>247</v>
      </c>
    </row>
    <row r="46" spans="1:4" x14ac:dyDescent="0.3">
      <c r="A46" s="38" t="s">
        <v>163</v>
      </c>
      <c r="B46" s="38" t="s">
        <v>129</v>
      </c>
      <c r="C46" s="40" t="s">
        <v>248</v>
      </c>
    </row>
    <row r="47" spans="1:4" x14ac:dyDescent="0.3">
      <c r="A47" s="38" t="s">
        <v>163</v>
      </c>
      <c r="B47" s="38" t="s">
        <v>55</v>
      </c>
    </row>
    <row r="48" spans="1:4" x14ac:dyDescent="0.3">
      <c r="A48" s="38" t="s">
        <v>163</v>
      </c>
      <c r="B48" s="38" t="s">
        <v>56</v>
      </c>
    </row>
    <row r="49" spans="1:4" x14ac:dyDescent="0.3">
      <c r="A49" s="38" t="s">
        <v>163</v>
      </c>
      <c r="B49" s="38" t="s">
        <v>57</v>
      </c>
    </row>
    <row r="50" spans="1:4" ht="43.2" x14ac:dyDescent="0.3">
      <c r="A50" s="38" t="s">
        <v>163</v>
      </c>
      <c r="B50" s="38" t="s">
        <v>59</v>
      </c>
      <c r="C50" s="40" t="s">
        <v>249</v>
      </c>
      <c r="D50" s="40" t="s">
        <v>250</v>
      </c>
    </row>
    <row r="51" spans="1:4" ht="57.6" x14ac:dyDescent="0.3">
      <c r="A51" s="38" t="s">
        <v>163</v>
      </c>
      <c r="B51" s="38" t="s">
        <v>60</v>
      </c>
      <c r="C51" s="40" t="s">
        <v>242</v>
      </c>
      <c r="D51" s="40" t="s">
        <v>251</v>
      </c>
    </row>
    <row r="52" spans="1:4" ht="72" x14ac:dyDescent="0.3">
      <c r="A52" s="38" t="s">
        <v>163</v>
      </c>
      <c r="B52" s="38" t="s">
        <v>180</v>
      </c>
      <c r="C52" s="40" t="s">
        <v>252</v>
      </c>
      <c r="D52" s="40" t="s">
        <v>253</v>
      </c>
    </row>
    <row r="53" spans="1:4" x14ac:dyDescent="0.3">
      <c r="A53" s="38" t="s">
        <v>163</v>
      </c>
      <c r="B53" s="38" t="s">
        <v>61</v>
      </c>
      <c r="D53" s="40" t="s">
        <v>254</v>
      </c>
    </row>
    <row r="54" spans="1:4" ht="28.8" x14ac:dyDescent="0.3">
      <c r="A54" s="38" t="s">
        <v>163</v>
      </c>
      <c r="B54" s="38" t="s">
        <v>62</v>
      </c>
      <c r="C54" s="40" t="s">
        <v>255</v>
      </c>
      <c r="D54" s="40" t="s">
        <v>256</v>
      </c>
    </row>
    <row r="55" spans="1:4" x14ac:dyDescent="0.3">
      <c r="A55" s="38" t="s">
        <v>163</v>
      </c>
      <c r="B55" s="38" t="s">
        <v>63</v>
      </c>
    </row>
    <row r="56" spans="1:4" ht="28.8" x14ac:dyDescent="0.3">
      <c r="A56" s="38" t="s">
        <v>163</v>
      </c>
      <c r="B56" s="38" t="s">
        <v>64</v>
      </c>
      <c r="C56" s="40" t="s">
        <v>257</v>
      </c>
      <c r="D56" s="40" t="s">
        <v>258</v>
      </c>
    </row>
    <row r="57" spans="1:4" x14ac:dyDescent="0.3">
      <c r="A57" s="38" t="s">
        <v>163</v>
      </c>
      <c r="B57" s="38" t="s">
        <v>65</v>
      </c>
      <c r="C57" s="40" t="s">
        <v>259</v>
      </c>
      <c r="D57" s="40" t="s">
        <v>260</v>
      </c>
    </row>
    <row r="58" spans="1:4" x14ac:dyDescent="0.3">
      <c r="A58" s="38" t="s">
        <v>163</v>
      </c>
      <c r="B58" s="38" t="s">
        <v>66</v>
      </c>
    </row>
    <row r="59" spans="1:4" ht="28.8" x14ac:dyDescent="0.3">
      <c r="A59" s="38" t="s">
        <v>163</v>
      </c>
      <c r="B59" s="38" t="s">
        <v>133</v>
      </c>
      <c r="C59" s="40" t="s">
        <v>261</v>
      </c>
      <c r="D59" s="40" t="s">
        <v>262</v>
      </c>
    </row>
    <row r="60" spans="1:4" x14ac:dyDescent="0.3">
      <c r="A60" s="38" t="s">
        <v>163</v>
      </c>
      <c r="B60" s="38" t="s">
        <v>99</v>
      </c>
      <c r="C60" s="40" t="s">
        <v>263</v>
      </c>
      <c r="D60" s="40" t="s">
        <v>264</v>
      </c>
    </row>
    <row r="61" spans="1:4" x14ac:dyDescent="0.3">
      <c r="A61" s="38" t="s">
        <v>163</v>
      </c>
      <c r="B61" s="38" t="s">
        <v>68</v>
      </c>
    </row>
    <row r="62" spans="1:4" ht="43.2" x14ac:dyDescent="0.3">
      <c r="A62" s="38" t="s">
        <v>163</v>
      </c>
      <c r="B62" s="38" t="s">
        <v>100</v>
      </c>
      <c r="C62" s="40" t="s">
        <v>265</v>
      </c>
      <c r="D62" s="40" t="s">
        <v>266</v>
      </c>
    </row>
    <row r="63" spans="1:4" x14ac:dyDescent="0.3">
      <c r="A63" s="38" t="s">
        <v>69</v>
      </c>
      <c r="B63" s="38" t="s">
        <v>70</v>
      </c>
      <c r="D63" s="40" t="s">
        <v>267</v>
      </c>
    </row>
    <row r="64" spans="1:4" x14ac:dyDescent="0.3">
      <c r="A64" s="38" t="s">
        <v>69</v>
      </c>
      <c r="B64" s="38" t="s">
        <v>181</v>
      </c>
    </row>
    <row r="65" spans="1:4" ht="28.8" x14ac:dyDescent="0.3">
      <c r="A65" s="38" t="s">
        <v>69</v>
      </c>
      <c r="B65" s="38" t="s">
        <v>71</v>
      </c>
      <c r="C65" s="40" t="s">
        <v>268</v>
      </c>
      <c r="D65" s="40" t="s">
        <v>269</v>
      </c>
    </row>
    <row r="66" spans="1:4" ht="43.2" x14ac:dyDescent="0.3">
      <c r="A66" s="38" t="s">
        <v>69</v>
      </c>
      <c r="B66" s="38" t="s">
        <v>113</v>
      </c>
      <c r="C66" s="40" t="s">
        <v>270</v>
      </c>
      <c r="D66" s="40" t="s">
        <v>271</v>
      </c>
    </row>
    <row r="67" spans="1:4" ht="57.6" x14ac:dyDescent="0.3">
      <c r="A67" s="38" t="s">
        <v>69</v>
      </c>
      <c r="B67" s="38" t="s">
        <v>153</v>
      </c>
      <c r="C67" s="40" t="s">
        <v>272</v>
      </c>
      <c r="D67" s="40" t="s">
        <v>273</v>
      </c>
    </row>
    <row r="68" spans="1:4" ht="72" x14ac:dyDescent="0.3">
      <c r="A68" s="38" t="s">
        <v>69</v>
      </c>
      <c r="B68" s="38" t="s">
        <v>74</v>
      </c>
      <c r="C68" s="40" t="s">
        <v>274</v>
      </c>
      <c r="D68" s="40" t="s">
        <v>275</v>
      </c>
    </row>
    <row r="69" spans="1:4" ht="43.2" x14ac:dyDescent="0.3">
      <c r="A69" s="38" t="s">
        <v>69</v>
      </c>
      <c r="B69" s="38" t="s">
        <v>75</v>
      </c>
      <c r="C69" s="40" t="s">
        <v>276</v>
      </c>
      <c r="D69" s="40" t="s">
        <v>277</v>
      </c>
    </row>
    <row r="70" spans="1:4" x14ac:dyDescent="0.3">
      <c r="A70" s="38" t="s">
        <v>69</v>
      </c>
      <c r="B70" s="38" t="s">
        <v>76</v>
      </c>
      <c r="D70" s="40" t="s">
        <v>278</v>
      </c>
    </row>
    <row r="71" spans="1:4" ht="15.45" customHeight="1" x14ac:dyDescent="0.3">
      <c r="A71" s="38" t="s">
        <v>69</v>
      </c>
      <c r="B71" s="38" t="s">
        <v>91</v>
      </c>
      <c r="C71" s="40" t="s">
        <v>279</v>
      </c>
      <c r="D71" s="40" t="s">
        <v>280</v>
      </c>
    </row>
    <row r="72" spans="1:4" ht="100.8" x14ac:dyDescent="0.3">
      <c r="A72" s="38" t="s">
        <v>69</v>
      </c>
      <c r="B72" s="38" t="s">
        <v>78</v>
      </c>
      <c r="C72" s="40" t="s">
        <v>281</v>
      </c>
      <c r="D72" s="40" t="s">
        <v>282</v>
      </c>
    </row>
    <row r="73" spans="1:4" ht="43.2" x14ac:dyDescent="0.3">
      <c r="A73" s="38" t="s">
        <v>69</v>
      </c>
      <c r="B73" s="38" t="s">
        <v>23</v>
      </c>
      <c r="C73" s="40" t="s">
        <v>283</v>
      </c>
      <c r="D73" s="40" t="s">
        <v>284</v>
      </c>
    </row>
    <row r="74" spans="1:4" x14ac:dyDescent="0.3">
      <c r="A74" s="38" t="s">
        <v>69</v>
      </c>
      <c r="B74" s="38" t="s">
        <v>24</v>
      </c>
      <c r="C74" s="40" t="s">
        <v>285</v>
      </c>
      <c r="D74" s="40" t="s">
        <v>285</v>
      </c>
    </row>
    <row r="75" spans="1:4" ht="43.2" x14ac:dyDescent="0.3">
      <c r="A75" s="38" t="s">
        <v>69</v>
      </c>
      <c r="B75" s="38" t="s">
        <v>25</v>
      </c>
      <c r="C75" s="40" t="s">
        <v>286</v>
      </c>
      <c r="D75" s="40" t="s">
        <v>287</v>
      </c>
    </row>
    <row r="76" spans="1:4" ht="43.2" x14ac:dyDescent="0.3">
      <c r="A76" s="38" t="s">
        <v>69</v>
      </c>
      <c r="B76" s="38" t="s">
        <v>26</v>
      </c>
      <c r="C76" s="40" t="s">
        <v>288</v>
      </c>
      <c r="D76" s="40" t="s">
        <v>289</v>
      </c>
    </row>
    <row r="77" spans="1:4" x14ac:dyDescent="0.3">
      <c r="A77" s="38" t="s">
        <v>69</v>
      </c>
      <c r="B77" s="38" t="s">
        <v>134</v>
      </c>
    </row>
    <row r="78" spans="1:4" ht="115.2" x14ac:dyDescent="0.3">
      <c r="A78" s="38" t="s">
        <v>69</v>
      </c>
      <c r="B78" s="38" t="s">
        <v>135</v>
      </c>
      <c r="C78" s="40" t="s">
        <v>290</v>
      </c>
      <c r="D78" s="40" t="s">
        <v>291</v>
      </c>
    </row>
  </sheetData>
  <autoFilter ref="A1:D78" xr:uid="{5E1B145E-34D6-46C0-93FA-F04AF2DC1D29}"/>
  <sortState xmlns:xlrd2="http://schemas.microsoft.com/office/spreadsheetml/2017/richdata2" ref="A2:D75">
    <sortCondition ref="A2:A75"/>
    <sortCondition ref="B2:B75"/>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ABD32FE8E5C2C49AA23686E67D2099E" ma:contentTypeVersion="13" ma:contentTypeDescription="Create a new document." ma:contentTypeScope="" ma:versionID="78cd3fb940bb20b47b5e4c589e56b3c6">
  <xsd:schema xmlns:xsd="http://www.w3.org/2001/XMLSchema" xmlns:xs="http://www.w3.org/2001/XMLSchema" xmlns:p="http://schemas.microsoft.com/office/2006/metadata/properties" xmlns:ns3="9172d4d4-baf5-4787-a10b-f3a1d3ab867d" xmlns:ns4="b4fbfaa5-8df5-461f-96a2-ddfc35dfd413" targetNamespace="http://schemas.microsoft.com/office/2006/metadata/properties" ma:root="true" ma:fieldsID="c9ebb5837c36234886c9a9be02860db3" ns3:_="" ns4:_="">
    <xsd:import namespace="9172d4d4-baf5-4787-a10b-f3a1d3ab867d"/>
    <xsd:import namespace="b4fbfaa5-8df5-461f-96a2-ddfc35dfd41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72d4d4-baf5-4787-a10b-f3a1d3ab867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fbfaa5-8df5-461f-96a2-ddfc35dfd41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5234AF-BEA5-420B-B308-653BDE82A326}">
  <ds:schemaRefs>
    <ds:schemaRef ds:uri="http://www.w3.org/XML/1998/namespace"/>
    <ds:schemaRef ds:uri="http://schemas.microsoft.com/office/infopath/2007/PartnerControls"/>
    <ds:schemaRef ds:uri="http://schemas.microsoft.com/office/2006/documentManagement/types"/>
    <ds:schemaRef ds:uri="http://purl.org/dc/elements/1.1/"/>
    <ds:schemaRef ds:uri="b4fbfaa5-8df5-461f-96a2-ddfc35dfd413"/>
    <ds:schemaRef ds:uri="http://purl.org/dc/terms/"/>
    <ds:schemaRef ds:uri="http://schemas.openxmlformats.org/package/2006/metadata/core-properties"/>
    <ds:schemaRef ds:uri="9172d4d4-baf5-4787-a10b-f3a1d3ab867d"/>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628DA19F-0F06-47A5-9474-C4F7ED1479C4}">
  <ds:schemaRefs>
    <ds:schemaRef ds:uri="http://schemas.microsoft.com/sharepoint/v3/contenttype/forms"/>
  </ds:schemaRefs>
</ds:datastoreItem>
</file>

<file path=customXml/itemProps3.xml><?xml version="1.0" encoding="utf-8"?>
<ds:datastoreItem xmlns:ds="http://schemas.openxmlformats.org/officeDocument/2006/customXml" ds:itemID="{ACFB177D-C25E-48AD-AA03-2730F6BF4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72d4d4-baf5-4787-a10b-f3a1d3ab867d"/>
    <ds:schemaRef ds:uri="b4fbfaa5-8df5-461f-96a2-ddfc35dfd4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 Table</vt:lpstr>
      <vt:lpstr>3 PY Participant Comparison</vt:lpstr>
      <vt:lpstr>Internships</vt:lpstr>
      <vt:lpstr>Alumni Contact</vt:lpstr>
      <vt:lpstr>Matching Scholarships</vt:lpstr>
      <vt:lpstr>BOD Structure</vt:lpstr>
      <vt:lpstr>Months of Operation</vt:lpstr>
      <vt:lpstr>Feedback &amp; Accomplishments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Frankel</dc:creator>
  <cp:lastModifiedBy>Andrew Frankel</cp:lastModifiedBy>
  <dcterms:created xsi:type="dcterms:W3CDTF">2019-10-17T20:53:05Z</dcterms:created>
  <dcterms:modified xsi:type="dcterms:W3CDTF">2022-09-15T23:52:13Z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0x010100BABD32FE8E5C2C49AA23686E67D2099E</vt:lpwstr>
  </property>
</Properties>
</file>