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acementor-my.sharepoint.com/personal/afrankel_acementor_org/Documents/Documents/Program Reports/2023-2024/"/>
    </mc:Choice>
  </mc:AlternateContent>
  <xr:revisionPtr revIDLastSave="5" documentId="8_{D80B7238-D103-477A-8E0A-7F3747D400FD}" xr6:coauthVersionLast="47" xr6:coauthVersionMax="47" xr10:uidLastSave="{3E484C3D-A261-4AB9-A3FF-C20B06699609}"/>
  <bookViews>
    <workbookView xWindow="-108" yWindow="-108" windowWidth="23256" windowHeight="13896" xr2:uid="{CDD08BF3-7828-4D4B-81E4-5A69D849FD13}"/>
  </bookViews>
  <sheets>
    <sheet name="Summary Table" sheetId="1" r:id="rId1"/>
    <sheet name="5 PY Participant Comparison" sheetId="8" r:id="rId2"/>
    <sheet name="Alumni Contact" sheetId="13" r:id="rId3"/>
    <sheet name="DEI Efforts" sheetId="19" r:id="rId4"/>
    <sheet name="Matching Scholarships" sheetId="16" r:id="rId5"/>
    <sheet name="BOD Structure" sheetId="14" r:id="rId6"/>
    <sheet name="Months of Operation" sheetId="15" r:id="rId7"/>
    <sheet name="Strategic Planning" sheetId="21" r:id="rId8"/>
    <sheet name="Feedback &amp; Accomplishments" sheetId="18" r:id="rId9"/>
  </sheets>
  <definedNames>
    <definedName name="_xlnm._FilterDatabase" localSheetId="5" hidden="1">'BOD Structure'!$A$1:$G$74</definedName>
    <definedName name="_xlnm._FilterDatabase" localSheetId="8" hidden="1">'Feedback &amp; Accomplishments'!$A$1:$B$72</definedName>
    <definedName name="_xlnm._FilterDatabase" localSheetId="6" hidden="1">'Months of Operation'!$A$1:$D$56</definedName>
    <definedName name="_xlnm._FilterDatabase" localSheetId="7" hidden="1">'Strategic Planning'!$A$1:$E$71</definedName>
    <definedName name="_xlnm._FilterDatabase" localSheetId="0" hidden="1">'Summary Table'!$A$1:$S$87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83" i="8" l="1"/>
  <c r="N83" i="8"/>
  <c r="H83" i="8"/>
  <c r="C83" i="8" l="1"/>
  <c r="D83" i="8"/>
  <c r="E83" i="8"/>
  <c r="F83" i="8"/>
  <c r="K76" i="1" l="1"/>
  <c r="C75" i="19" l="1"/>
  <c r="D75" i="19"/>
  <c r="E75" i="19"/>
  <c r="F75" i="19"/>
  <c r="G75" i="19"/>
  <c r="H75" i="19"/>
  <c r="I75" i="19"/>
  <c r="C74" i="14" l="1"/>
  <c r="D74" i="14"/>
  <c r="E74" i="14"/>
  <c r="F74" i="14"/>
  <c r="L76" i="13"/>
  <c r="D76" i="13"/>
  <c r="E76" i="13"/>
  <c r="F76" i="13"/>
  <c r="G76" i="13"/>
  <c r="H76" i="13"/>
  <c r="I76" i="13"/>
  <c r="J76" i="13"/>
  <c r="K76" i="13"/>
  <c r="D76" i="1"/>
  <c r="M83" i="8"/>
  <c r="S83" i="8"/>
  <c r="G83" i="8"/>
  <c r="F76" i="1"/>
  <c r="G76" i="1"/>
  <c r="H76" i="1"/>
  <c r="I76" i="1"/>
  <c r="J76" i="1"/>
  <c r="L76" i="1"/>
  <c r="M76" i="1"/>
  <c r="N76" i="1"/>
  <c r="O76" i="1"/>
  <c r="S83" i="1"/>
  <c r="S84" i="1"/>
  <c r="S85" i="1"/>
  <c r="R83" i="8"/>
  <c r="L83" i="8"/>
  <c r="K83" i="8"/>
  <c r="P83" i="8"/>
  <c r="I68" i="8"/>
  <c r="I66" i="8"/>
  <c r="I50" i="8"/>
  <c r="I49" i="8"/>
  <c r="I46" i="8"/>
  <c r="I40" i="8"/>
  <c r="I38" i="8"/>
  <c r="I36" i="8"/>
  <c r="I72" i="8"/>
  <c r="I26" i="8"/>
  <c r="I24" i="8"/>
  <c r="I22" i="8"/>
  <c r="I21" i="8"/>
  <c r="I20" i="8"/>
  <c r="I5" i="8"/>
  <c r="I3" i="8"/>
  <c r="I44" i="8"/>
  <c r="I43" i="8"/>
  <c r="I42" i="8"/>
  <c r="I41" i="8"/>
  <c r="I63" i="8"/>
  <c r="I61" i="8"/>
  <c r="I59" i="8"/>
  <c r="I34" i="8"/>
  <c r="I57" i="8"/>
  <c r="I54" i="8"/>
  <c r="O83" i="8"/>
  <c r="J83" i="8"/>
  <c r="Q83" i="8" l="1"/>
  <c r="I83" i="8"/>
  <c r="C76"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tc={160E2EAB-F234-45CD-8191-29886B1E8449}</author>
  </authors>
  <commentList>
    <comment ref="C1" authorId="0" shapeId="0" xr:uid="{160E2EAB-F234-45CD-8191-29886B1E8449}">
      <text>
        <t>[Threaded comment]
Your version of Excel allows you to read this threaded comment; however, any edits to it will get removed if the file is opened in a newer version of Excel. Learn more: https://go.microsoft.com/fwlink/?linkid=870924
Comment:
    It is part of ACE's mission to increase the diversity, equity, and inclusion, in the design/construction industry workforce. This requires proactively recruiting students and volunteers from communities traditionally underrepresented in the industry. What efforts, if any, is your affiliate undertaking to achieve this goal? (select all that apply)</t>
      </text>
    </comment>
  </commentList>
</comments>
</file>

<file path=xl/sharedStrings.xml><?xml version="1.0" encoding="utf-8"?>
<sst xmlns="http://schemas.openxmlformats.org/spreadsheetml/2006/main" count="1747" uniqueCount="399">
  <si>
    <t>Reg.</t>
  </si>
  <si>
    <t>Affiliate</t>
  </si>
  <si>
    <t>Completed Students</t>
  </si>
  <si>
    <t>Students Reached</t>
  </si>
  <si>
    <t>Completed Mentors &amp; Team Leads</t>
  </si>
  <si>
    <t>Schools</t>
  </si>
  <si>
    <t>Teams</t>
  </si>
  <si>
    <t>BOD</t>
  </si>
  <si>
    <t>IA Central (Des Moines)</t>
  </si>
  <si>
    <t>IA Eastern</t>
  </si>
  <si>
    <t>IA Northwest</t>
  </si>
  <si>
    <t>IL Chicago</t>
  </si>
  <si>
    <t>IN Indianapolis</t>
  </si>
  <si>
    <t>LA New Orleans</t>
  </si>
  <si>
    <t>MN Southern (Mankato)</t>
  </si>
  <si>
    <t>MN Twin Cities</t>
  </si>
  <si>
    <t>MO Kansas City</t>
  </si>
  <si>
    <t>MO Springfield (Ozarks)</t>
  </si>
  <si>
    <t>MO St. Louis</t>
  </si>
  <si>
    <t>NE Omaha</t>
  </si>
  <si>
    <t>TX Austin</t>
  </si>
  <si>
    <t>TX Dallas/Fort Worth</t>
  </si>
  <si>
    <t>TX Houston</t>
  </si>
  <si>
    <t>TX San Antonio</t>
  </si>
  <si>
    <t>WI Milwaukee</t>
  </si>
  <si>
    <t>E</t>
  </si>
  <si>
    <t xml:space="preserve">DC </t>
  </si>
  <si>
    <t>MA Boston</t>
  </si>
  <si>
    <t>MD Annapolis</t>
  </si>
  <si>
    <t>MD Baltimore</t>
  </si>
  <si>
    <t>MD Eastern Shore</t>
  </si>
  <si>
    <t>MD Frederick</t>
  </si>
  <si>
    <t>ME (Portland)</t>
  </si>
  <si>
    <t>NH New Hampshire</t>
  </si>
  <si>
    <t>NJ New Jersey</t>
  </si>
  <si>
    <t>NY Buffalo (WNY)</t>
  </si>
  <si>
    <t>NY Greater New York City</t>
  </si>
  <si>
    <t>NY Hudson Valley</t>
  </si>
  <si>
    <t>NY Rochester</t>
  </si>
  <si>
    <t>NY Upstate  (Albany)</t>
  </si>
  <si>
    <t>OH Cincinnati</t>
  </si>
  <si>
    <t>OH Cleveland</t>
  </si>
  <si>
    <t>OH Columbus</t>
  </si>
  <si>
    <t>OH Greater Akron</t>
  </si>
  <si>
    <t xml:space="preserve">PA Central </t>
  </si>
  <si>
    <t>PA Western (Pittsburgh)</t>
  </si>
  <si>
    <t>PA Lehigh Valley</t>
  </si>
  <si>
    <t>RI Providence/Northern RI</t>
  </si>
  <si>
    <t>S</t>
  </si>
  <si>
    <t>AL Birmingham</t>
  </si>
  <si>
    <t>FL Broward County</t>
  </si>
  <si>
    <t>FL Central (Orlando)</t>
  </si>
  <si>
    <t>FL Northeast (Jacksonville)</t>
  </si>
  <si>
    <t>FL Palm Beach/Martin County</t>
  </si>
  <si>
    <t>FL Polk County</t>
  </si>
  <si>
    <t>FL Sarasota</t>
  </si>
  <si>
    <t>FL Tampa</t>
  </si>
  <si>
    <t>GA Atlanta</t>
  </si>
  <si>
    <t>KY Lexington</t>
  </si>
  <si>
    <t>KY Louisville</t>
  </si>
  <si>
    <t>NC Charlotte</t>
  </si>
  <si>
    <t>NC Raleigh/Durham</t>
  </si>
  <si>
    <t>SC Charleston</t>
  </si>
  <si>
    <t>SC Columbia</t>
  </si>
  <si>
    <t xml:space="preserve">TN Chattanooga </t>
  </si>
  <si>
    <t>TN Nashville</t>
  </si>
  <si>
    <t>W</t>
  </si>
  <si>
    <t>AZ Phoenix</t>
  </si>
  <si>
    <t>CA Inland Empire</t>
  </si>
  <si>
    <t>CA Los Angeles</t>
  </si>
  <si>
    <t xml:space="preserve">CA S.F. Bay Area </t>
  </si>
  <si>
    <t>CA San Diego</t>
  </si>
  <si>
    <t>CO Denver</t>
  </si>
  <si>
    <t>HI Honolulu</t>
  </si>
  <si>
    <t xml:space="preserve">NV Southern Nevada </t>
  </si>
  <si>
    <t>OR Portland</t>
  </si>
  <si>
    <t>WA Seattle</t>
  </si>
  <si>
    <t>Past Program Years</t>
  </si>
  <si>
    <t>17/18</t>
  </si>
  <si>
    <t>16/17</t>
  </si>
  <si>
    <t>15/16</t>
  </si>
  <si>
    <t>18/19</t>
  </si>
  <si>
    <t>MI Southeast (Detroit)</t>
  </si>
  <si>
    <t>UT Salt Lake City</t>
  </si>
  <si>
    <t>DE Delaware</t>
  </si>
  <si>
    <t xml:space="preserve">CT Conneticut </t>
  </si>
  <si>
    <t>NV Southern Nevada (Las Vegas)</t>
  </si>
  <si>
    <t>PA Greater Philadelphia</t>
  </si>
  <si>
    <t>FL Greater Miami</t>
  </si>
  <si>
    <t xml:space="preserve"> </t>
  </si>
  <si>
    <t>Est.</t>
  </si>
  <si>
    <t>Staff FTE</t>
  </si>
  <si>
    <t>19/20</t>
  </si>
  <si>
    <t>TN Knoxville</t>
  </si>
  <si>
    <t>VA Richmond</t>
  </si>
  <si>
    <t>MI Western (Grand Rapids)</t>
  </si>
  <si>
    <t>Completed Students 18/19</t>
  </si>
  <si>
    <t>Students Reached 18/19</t>
  </si>
  <si>
    <t>Students Reached 19/20</t>
  </si>
  <si>
    <t>Completed Students 19/20</t>
  </si>
  <si>
    <t>Completed Mentors &amp; TLs 18-19</t>
  </si>
  <si>
    <t>Completed Mentors &amp; TLs 19-20</t>
  </si>
  <si>
    <t>CA Los Angeles/Orange County</t>
  </si>
  <si>
    <t>DC (Greater Washington Metro Area)</t>
  </si>
  <si>
    <t>MI Western Michigan (Grand Rapids)</t>
  </si>
  <si>
    <t>Region</t>
  </si>
  <si>
    <t>Delaware</t>
  </si>
  <si>
    <t>MA Boston/Cambridge</t>
  </si>
  <si>
    <t>MI Southeast Michigan (Detroit)</t>
  </si>
  <si>
    <t>NY Buffalo (Western NY)</t>
  </si>
  <si>
    <t>TN Chattanooga and SE Tennessee</t>
  </si>
  <si>
    <t>UT - Utah (Salt Lake City)</t>
  </si>
  <si>
    <t>WA Seattle, Eastside &amp; Tacoma</t>
  </si>
  <si>
    <t>Executive Board</t>
  </si>
  <si>
    <t>Advisory Council</t>
  </si>
  <si>
    <t>Other (please specify)</t>
  </si>
  <si>
    <t xml:space="preserve">From (month) - </t>
  </si>
  <si>
    <t xml:space="preserve">To (month) - </t>
  </si>
  <si>
    <t>September</t>
  </si>
  <si>
    <t>April</t>
  </si>
  <si>
    <t>October</t>
  </si>
  <si>
    <t>May</t>
  </si>
  <si>
    <t>January</t>
  </si>
  <si>
    <t>February</t>
  </si>
  <si>
    <t>March</t>
  </si>
  <si>
    <t>CT (Hartford, New Haven, New Britain,Bridgeport)</t>
  </si>
  <si>
    <t>November</t>
  </si>
  <si>
    <t>PA Central (Cumberland, Dauphin, Lancaster, York counties)</t>
  </si>
  <si>
    <t>Rochester Institute of Technology</t>
  </si>
  <si>
    <t>What can ACE National do to assist your affiliate in the coming year?</t>
  </si>
  <si>
    <t>Does your affiliate have any notable developments or achievements to highlight for the past year?</t>
  </si>
  <si>
    <t>20/21</t>
  </si>
  <si>
    <t>Completed Students 20/21</t>
  </si>
  <si>
    <t>Students Reached 20/21</t>
  </si>
  <si>
    <t>Completed Mentors &amp; TLs 20-21</t>
  </si>
  <si>
    <t>December</t>
  </si>
  <si>
    <t>August</t>
  </si>
  <si>
    <t>NY Upstate  (Albany)</t>
  </si>
  <si>
    <t>ON Toronto (Canada)</t>
  </si>
  <si>
    <t>GA Savannah</t>
  </si>
  <si>
    <t>CA Capital (Sacramento)</t>
  </si>
  <si>
    <t>Institutions that match ACE scholarships</t>
  </si>
  <si>
    <t>No BOD Tiers</t>
  </si>
  <si>
    <t>Associate/Jr. BOD</t>
  </si>
  <si>
    <t>20/21 Totals</t>
  </si>
  <si>
    <t>19/20 Totals</t>
  </si>
  <si>
    <t>19-20 TOTAL</t>
  </si>
  <si>
    <t>Internships</t>
  </si>
  <si>
    <t>MI Capital Region (Lansing Area)</t>
  </si>
  <si>
    <t>HS Scholarship Recipients</t>
  </si>
  <si>
    <t>Alumni Scholarship Recipients</t>
  </si>
  <si>
    <t xml:space="preserve">CA SF Bay Area </t>
  </si>
  <si>
    <t>20-21 TOTAL</t>
  </si>
  <si>
    <t>21-22 TOTAL</t>
  </si>
  <si>
    <t>June</t>
  </si>
  <si>
    <t>N/A</t>
  </si>
  <si>
    <t>We have no alumni outreach or support at this time.</t>
  </si>
  <si>
    <t>How does your affiliate support alumni? (Check all that apply.)</t>
  </si>
  <si>
    <t>We rely on individual mentors to maintain contact and support alumni.</t>
  </si>
  <si>
    <t>We provide alumni scholarships.</t>
  </si>
  <si>
    <t>We provide alumni internships.</t>
  </si>
  <si>
    <t>We have a newsletter/website for alumni.</t>
  </si>
  <si>
    <t>We encourage alumni to come back as mentors.</t>
  </si>
  <si>
    <t>We invite alumni to different ACE events.</t>
  </si>
  <si>
    <t>We have alumni involvement on board (alumni board seat, alumni committee, etc.).</t>
  </si>
  <si>
    <t>We recognize our alumni and share their stories on social media and in other communications.</t>
  </si>
  <si>
    <t>What other ways does your affiliate support alumni? (Please explain)</t>
  </si>
  <si>
    <t>Indiv. Mentors</t>
  </si>
  <si>
    <t>Scholarships</t>
  </si>
  <si>
    <t>No contact</t>
  </si>
  <si>
    <t>Alum. Mentors</t>
  </si>
  <si>
    <t>Events</t>
  </si>
  <si>
    <t>Share stories</t>
  </si>
  <si>
    <t>Site/Newsletter</t>
  </si>
  <si>
    <t>21/22 TOTALS</t>
  </si>
  <si>
    <t>Students Reached 21/22</t>
  </si>
  <si>
    <t>Completed Students 21/22</t>
  </si>
  <si>
    <t>Completed Mentors &amp; TLs 21-22</t>
  </si>
  <si>
    <t>TOTALS</t>
  </si>
  <si>
    <t>X</t>
  </si>
  <si>
    <t>*HS and Alum Scholarships were not broken out prior to 21-22</t>
  </si>
  <si>
    <t>HS Scholarship $</t>
  </si>
  <si>
    <t>Alumni Scholarships $</t>
  </si>
  <si>
    <t>ACE Database</t>
  </si>
  <si>
    <t>Affiliate Program Report Survey</t>
  </si>
  <si>
    <t>National Scholarships</t>
  </si>
  <si>
    <t>Affiliate + National Total</t>
  </si>
  <si>
    <t>PAST PROGRAM YEARS</t>
  </si>
  <si>
    <t>HS + Alum*</t>
  </si>
  <si>
    <t>MI Capital Region (Lansing)</t>
  </si>
  <si>
    <t>SCHOLARSHIP VALUE TOTALS (including national)</t>
  </si>
  <si>
    <t>FL Palm Beach</t>
  </si>
  <si>
    <t>ID Idaho</t>
  </si>
  <si>
    <t>MO Ozarks</t>
  </si>
  <si>
    <t>21/22</t>
  </si>
  <si>
    <t>Completed Students 22/23</t>
  </si>
  <si>
    <t>Students Reached 22/23</t>
  </si>
  <si>
    <t>Completed Mentors &amp; TLs 22-23</t>
  </si>
  <si>
    <t>ACE Historical Historical Total</t>
  </si>
  <si>
    <t>Net from 21-22</t>
  </si>
  <si>
    <t>22/23 TOTALS</t>
  </si>
  <si>
    <t>FL Palm Beach &amp; Martin County</t>
  </si>
  <si>
    <t>We make our graduating seniors and alumni aware of the alumni database and encourage them to register there</t>
  </si>
  <si>
    <t>Database</t>
  </si>
  <si>
    <t>Other (write-in)</t>
  </si>
  <si>
    <t>University of Florida</t>
  </si>
  <si>
    <t>Lawrence Tech</t>
  </si>
  <si>
    <t>Committees</t>
  </si>
  <si>
    <t>22-23 TOTAL</t>
  </si>
  <si>
    <t xml:space="preserve">Data Source:  </t>
  </si>
  <si>
    <t>It is part of ACE's mission to increase the diversity, equity, and inclusion, in the design/construction industry workforce. This requires proactively recruiting students and volunteers from communities traditionally underrepresented in the industry. What efforts, if any, is your affiliate undertaking to achieve this goal? (select all that apply)</t>
  </si>
  <si>
    <t>We took ACE's DEI Pledge as an affiliate to demonstrate our commitment to being agents of change</t>
  </si>
  <si>
    <t>Actively developing relationships with schools predominately drawing students from underrepresented communities.</t>
  </si>
  <si>
    <t>Actively developing relationships with organizations made up of professionals underrepresented in the industry  (e.g., Women in Construction, National Society of Black Engineers, etc.)</t>
  </si>
  <si>
    <t>Providing scholarships and other opportunities specifically for students from underrepresented communities.</t>
  </si>
  <si>
    <t>Including diversity, equity &amp; inclusion (DEI) goals as a part of the affiliate's strategic plan.</t>
  </si>
  <si>
    <t>Recruiting more mentors who reflect the diversity of the U.S.</t>
  </si>
  <si>
    <t>Our affiliate does not make any special efforts to recruit participants underrepresented in the design/construction industry.</t>
  </si>
  <si>
    <t>Other (please explain)</t>
  </si>
  <si>
    <t>Pledge</t>
  </si>
  <si>
    <t>Trade Orgs</t>
  </si>
  <si>
    <t>Goals</t>
  </si>
  <si>
    <t>Mentors</t>
  </si>
  <si>
    <t>No Effort</t>
  </si>
  <si>
    <t>TOTALS:</t>
  </si>
  <si>
    <t>Virtual Affiliate</t>
  </si>
  <si>
    <t>22/23</t>
  </si>
  <si>
    <t>2023-2024</t>
  </si>
  <si>
    <t>TOTAL for PY 2023-2024</t>
  </si>
  <si>
    <t>did not complete 23-24 Program Report</t>
  </si>
  <si>
    <t>Completed Students 23/24</t>
  </si>
  <si>
    <t>Students Reached 23/24</t>
  </si>
  <si>
    <t>Completed Mentors &amp; TLs 23-24</t>
  </si>
  <si>
    <t>We work with ACE National to share information with prospective mentees and mentors for the Transformative Partner Alumni Mentor Program (TPP).</t>
  </si>
  <si>
    <t>23/24 TOTALS</t>
  </si>
  <si>
    <t>Guest speakers at our Open House</t>
  </si>
  <si>
    <t>We are working to expand our alumni outreach next year</t>
  </si>
  <si>
    <t>We do job placement, one on one mentoring for a cohort of scholarship recipients, we have an ACE GNY ambassador on 14 campuses, we train on team leaders to maintain relationships with former students</t>
  </si>
  <si>
    <t>Inviting alumni to judge our student design competition</t>
  </si>
  <si>
    <t>For 23/24 Year we held an Alumni event</t>
  </si>
  <si>
    <t>We have 1-2 alumni focused events each year</t>
  </si>
  <si>
    <t>We have an alumni job board and encourage our partnering firms to post their open positions there.</t>
  </si>
  <si>
    <t>We have had alumni come to year end programs to speak or present scholarships. We are working on a new committee to focus on alumni with an alumni as the lead.</t>
  </si>
  <si>
    <t>Some ACE involved firms provide alumni internships, though this is not managed through ACE.</t>
  </si>
  <si>
    <t>We have our students register and follow us on LinkedIn</t>
  </si>
  <si>
    <t>PA Eastern (Greater Philadelphia)</t>
  </si>
  <si>
    <t>CA S.F. Bay Area (incl. Oakland, San Jose, Contra Costa)</t>
  </si>
  <si>
    <t>OH Central (Columbus)</t>
  </si>
  <si>
    <t>TPP</t>
  </si>
  <si>
    <t>22/23 TOTALS:</t>
  </si>
  <si>
    <t>Working on diversifying our board of directors</t>
  </si>
  <si>
    <t>Training for mentors</t>
  </si>
  <si>
    <t xml:space="preserve">We continue to reach out to urban school districts within our wide footprint. Our board is comprised of many women in construction who actively promote our program within their network circles. </t>
  </si>
  <si>
    <t>Broward County is a diverse area of South Florida and naturally a big percentage of our students are of minority background</t>
  </si>
  <si>
    <t>Help plan NOMA's Project Pipeline in Jacksonville</t>
  </si>
  <si>
    <t>Our focus has been to expand the program and reach all students interested in the program.  Some of our best performing and most represented schools/ students are from disadvantaged communities.</t>
  </si>
  <si>
    <t xml:space="preserve">We have a DE&amp;I Committee </t>
  </si>
  <si>
    <t>Any and all students are welcome regardless of race</t>
  </si>
  <si>
    <t>Our scholarship review process factors in the student's representation within the community but there isn't a specific scholarship for underrepresented communities. We have been passively developing relationships with underrepresented organizations through the mentors we have on hand. We learn that the mentors are involved with these groups and would like to put more effort into collaborating with more groups.</t>
  </si>
  <si>
    <t>Ensure our board composition is diverse in ethnicity and gender.</t>
  </si>
  <si>
    <t>ACE WI serves schools in the City of Milwaukee and aim to bring underrepresented students into the building industry</t>
  </si>
  <si>
    <t>CA S.F. Bay Area</t>
  </si>
  <si>
    <t>Capitol Technology University</t>
  </si>
  <si>
    <t>Cleveland State, Cuyahoga Community, U of Akron and Kent State</t>
  </si>
  <si>
    <t>University of Akron, Stark State, Kent State, Mount Union</t>
  </si>
  <si>
    <t>University of Nebraska - Lincoln</t>
  </si>
  <si>
    <t>Cal Poly SLO is a partner, but they don't offer matching scholarships</t>
  </si>
  <si>
    <t>Lawrence Tech University, University of Detroit Mercy</t>
  </si>
  <si>
    <t>University of Nebraska - Lincoln Architectural Engineering Program</t>
  </si>
  <si>
    <t>Drury University - AIAS</t>
  </si>
  <si>
    <t>NE COLLEGE OF ENGINEERING AND METROPOLITAN COMMUNITY COLLEGE</t>
  </si>
  <si>
    <t>None</t>
  </si>
  <si>
    <t>University of Washington Construction Management Department</t>
  </si>
  <si>
    <t>Chapter Advisory Boards</t>
  </si>
  <si>
    <t>Board Committees; Alumni Advisory Council; Mentor Advisory Council</t>
  </si>
  <si>
    <t>Executive Committee/Officers ^ persons) and overall Board</t>
  </si>
  <si>
    <t>Scholarship Fundraising Committee</t>
  </si>
  <si>
    <t>Career and Tech Edu (CTE) Council</t>
  </si>
  <si>
    <t>Committee Chairs (Trades Day Team, Events Team, Public Relations Team, Etc.)</t>
  </si>
  <si>
    <t>Emeritus Board</t>
  </si>
  <si>
    <t>Advisory Board</t>
  </si>
  <si>
    <t>Student Advisory Board</t>
  </si>
  <si>
    <t>Committee Structure</t>
  </si>
  <si>
    <t>We have "committees" and an Executive Committee among other committees.</t>
  </si>
  <si>
    <t>Standing committees dedicated to specific subsections such as fundraising, scholarhsips/internships, and marketing</t>
  </si>
  <si>
    <t>Looking into paid staff   Registering as a charity in CT (Diana is helping)</t>
  </si>
  <si>
    <t>Celebrated 25 years!</t>
  </si>
  <si>
    <t>1 - Curriculum development for each team as an option to make it easier on team leads, especially new team leads.   2 - Fundraising - Connections with local representatives from big national donors could be very beneficial</t>
  </si>
  <si>
    <t>1 - Hiring a new Affiliate Director  2 - Finalizing the new Strategic Plan</t>
  </si>
  <si>
    <t>Continue the recent support related to better establishment of board structure that has included establishment of key committees, committee leaders, board commitment forms, and more regular board meetings. Next step is to develop a strategic plan once board roles are finalized.</t>
  </si>
  <si>
    <t>2024 was our highest fundraising year of all time and beat our previous year by $8,212</t>
  </si>
  <si>
    <t xml:space="preserve">Help share best in practices &amp; workflows  Share grant opportunities and other funding opportunities  Negotiate cost savings on tools </t>
  </si>
  <si>
    <t xml:space="preserve">We hired a new Executive Director  We awarded $250,000 in scholarships - our highest amount to date including a $25,000 scholarship  We received a 3-year grant award from The Cummings Foundation  We started to implement both Bloomerang and Foundant   </t>
  </si>
  <si>
    <t>Provide funding for paid staff.</t>
  </si>
  <si>
    <t>We would love support in gathering all the Maryland ACE affiliates together. As the Baltimore affiliate, MCCEI would love to help coordinate efforts across the state to maximize our reach and potential.</t>
  </si>
  <si>
    <t xml:space="preserve">We hosted our first team at a public library for a school district that had a complicated process for allowing mentors to enter the school building. </t>
  </si>
  <si>
    <t>continued support in our strategic plan development</t>
  </si>
  <si>
    <t xml:space="preserve">Successfully brought back our Giant Jenga Tournament fundraiser.   Awarded $20,000 in scholarships, a new high for our affiliate. </t>
  </si>
  <si>
    <t xml:space="preserve">Information on grants available for use would be fantastic. </t>
  </si>
  <si>
    <t xml:space="preserve">We expanded our reach into another school district to have programs at 4 schools this year.      We had a company (my company) sponsor a recurring scholarship to a student for 5k/year for 4 years and are trying to get other companies to match or offer alumni scholarships.     We are having a mentor outreach event early this fall to increase our mentor involvement.   </t>
  </si>
  <si>
    <t>- Facilitate connection with national firms with NJ presence.    - Best practices/ACE Tools</t>
  </si>
  <si>
    <t>- 25th scholarship event including one-time John Woodman award, including attendance from Ed Rytter and early board members and mentors.    - Successful social media campaigns, including 25th-anniversary highlights and older alumni posts.</t>
  </si>
  <si>
    <t xml:space="preserve">Our affiliate needs more support developing the program, getting sponsorships and recruiting board members.  </t>
  </si>
  <si>
    <t>Provide/highlight resources for other affiliates like outreach posters, scholarship agreements, best practices on scoring scholarship applicants, board structure overview. etc because we are getting requests to share information on a regular basis with other affiliates and do not have the bandwidth or time to continue to explain/share our resources while growing ACE GNY.    For ACE GNY - a social media calendar with key dates like "engineering day', "Mentoring week" so that we can easily know what is coming up, as well as social media templates for those days/weeks.</t>
  </si>
  <si>
    <t>We had a record year - 999 students completed the program.   We monitored this very carefully so are completely confident that this is an accurate number.  Our retention rate was also the highest in recent years at 84%.  We continued to grow the number of alumni participating in our Ambassador program.</t>
  </si>
  <si>
    <t>Provide national fundings for scholarships and summer work opportunities for students.  Provide stipend to help offset cost of paid staff.</t>
  </si>
  <si>
    <t>Our year end newsletter describes all of them.  If you need a copy, please let me know who to share with.</t>
  </si>
  <si>
    <t>More media to share with schools</t>
  </si>
  <si>
    <t>Educational standards for program  More lessons with objectives   Better connection to national programs for summer camps and technology partners</t>
  </si>
  <si>
    <t xml:space="preserve">$300,000 from Local Workforce program (funds 4 years of summer program and part time youth career coach)  $120,000 from five new foundations (to expand our career programming)  First alumni on our Board, who also was our local mentor of the year </t>
  </si>
  <si>
    <t>Help us develop our program to be more inclusive to engaging trades students.</t>
  </si>
  <si>
    <t>We currently have 9 students participating in our Summer Experience program where each student will earn $20/hour up to 80 hours working with six local firms.  These firms include:  Prime AE, Hasenstab Architects, CESO, GPD Group, ODOT, and Domokur.    We have opened our Alumni Scholarship application and anticipate that eight of our ACE Alumni will apply.  We also increased the amount we will be awarding so we can keep it consistent with our giving in the past.  We had our very first ACE Alum graduate from college and enter the workforce.  Here is a link to read more: https://www.linkedin.com/feed/update/urn:li:activity:7204760219552292864/    We now have eleven Alumni that have been assigned to a Transformative Partner who is an industry mentor partnered with the student to assist them on their journey through college to employment.  We have also partnered with The Ohio State in board representation through Ben King, Coordinator of Construction Management majors.  Ben is working on getting a scholarship matching contract in place with us and has agreed to give our alumni mentor support as a Transformative Partner as well.    Our visit to McEbright Elementary's 5th grade classes was a huge success.  The students had a great time learning about careers as an Architect, Engineer, or Construction worker.  The teachers would like for us to come back again this up coming school year.  Here is a link to read more about the visit:https://www.linkedin.com/posts/ace-mentor-program-of-greater-akron_another-first-for-our-affiliate-mentors-activity-7199084846034399232-dc-c?utm_source=share&amp;utm_medium=member_desktop    We are still collaborating with Brandon Waithe with the Akron Urban League to offer a hands-on experienced Trades Day.  This is a goal for our affiliate for this upcoming school year.</t>
  </si>
  <si>
    <t>Continue to provide webinars with affiliates to share information &amp; best practices!</t>
  </si>
  <si>
    <t xml:space="preserve">ACE Greater Philadelphia is very proud of our Design &amp; Build Teams' accomplishments!  We partnered with Thomas Jefferson University's Park in a Truck Initiative to design, construct, and install bee hotels in various community gardens in Philadelphia and Camden.  We also have continued to provide a virtual option for our students who are unable to participate in-person.  </t>
  </si>
  <si>
    <t xml:space="preserve">We are focusing on committing to our strategic plan, increasing alumni development and involvement, and encouraging TPP for students who have just graduated. </t>
  </si>
  <si>
    <t xml:space="preserve">Clear directives  Updated marketing materials  National fundraising/ grant opportunities  Help with alumni outreach/ connections </t>
  </si>
  <si>
    <t xml:space="preserve">Board growth  Leader in scholarships awarded over the past two years  Hosted our first Trades Day  </t>
  </si>
  <si>
    <t xml:space="preserve">Our affiliate struggles with finding activities that the students haven't already done in school. It would be great to have an active platform where each affiliate can upload successful activities that teams have done with their students or be able to discuss an idea for an activity with other affiliates. </t>
  </si>
  <si>
    <t xml:space="preserve">The 2023 - 2024 program year was our first full year back from the COVID-19 Pandemic. ACE Birmingham Affiliate has increased student enrollment by 130% since the previous program year in 2022. </t>
  </si>
  <si>
    <t>ACE National does enough for the level of involvement that we perform in Broward County.</t>
  </si>
  <si>
    <t>We're proud of the three scholarships that we provided:  1. $5,000  2. $2,500  3. $1,250    We're also proud of the in-class engagement that we do, which is why we have so many students participating in our program.</t>
  </si>
  <si>
    <t>N/A, The support and assistance we receive from Nationals is fantastic and much appreciated.</t>
  </si>
  <si>
    <t>This year sparked the flame of succession and empowerment in our students through the dedication of our mentors. Our group of mentors helped both new and returning ACE students thrive in learning how to address tomorrow’s challenges today. Students became self-starters and created their own physical 3D models of the buildings they were designing! The mentors were impressed and shared the importance of having confidence in yourself while giving back to the next generation.     In our new Brevard county location, our mentors were met with an absolute surge of excitement from the local community as over 20 students signed up for the inaugural year of our ACE program in that location. Students were active in pursuing excellence in their projects which culminated with presentations that were heartfelt and innovative! They did an excellent job impressing our local universities as prospective students. We look forward to the next year of growth and impact in our central Florida chapter.</t>
  </si>
  <si>
    <t xml:space="preserve">Software for our students </t>
  </si>
  <si>
    <t>Grew into another Duval County Public School, finalized our strategic plan, hosted 3rd annual trades day.</t>
  </si>
  <si>
    <t xml:space="preserve"> We utilize the ACE Mentor Tools and those are helpful. If we could have a virtual session for the Mentors to walk them through the website and identify the resources available in the beginning of the school year program that would be helpful,</t>
  </si>
  <si>
    <t xml:space="preserve">We had the COO for PBC School District provide the opening comments at our Awards Ceremony and were able to bring back in person engagement with the schools in the 2023-2024 school year. </t>
  </si>
  <si>
    <t>Administrative Help</t>
  </si>
  <si>
    <t xml:space="preserve">Our Banquet venue has become better, and we dispersed a record amount of scholarship dollars this year. </t>
  </si>
  <si>
    <t>There is a clear message for affiliates to work up to a point where hiring paid staff is achievable.  It seems like there should be a balance between pushing this onto the affiliates and ACE National providing resources.   I understand how other affiliates use paid staff; and our affiliate is functional on its own.  With that, I do see how paid staff would be helpful but do not agree that its a full time job for someone.  And also believe their primary responsibilities ought to be fundraising in a performance based incentive role that ultimately pays for itself.  It would be helpful if ACE National provided paid staff resources for a group of affiliates to perform administrative assistance.  This is in addition to and operating in a different capacity than our regional directors.</t>
  </si>
  <si>
    <t>The number of students that finished the program doubled year over year.  Doubled the amount of high schools which we draw students from  We expanded from 3 locations to 5 locations.  Our fundraising increased from about $75,000 to $125,000  We added to our reserve fund each year while increasing our scholarship values each year  Established an Associate board  Shifted to more alignment with ACE National objectives, CIRT project, etc.</t>
  </si>
  <si>
    <t>Continue to share best practices and lessons learned from other affiliates.</t>
  </si>
  <si>
    <t>Revised Board structure and operating procedures are being deployed to enable us to function better, have additional resources and allow for future program growth.</t>
  </si>
  <si>
    <t>Continue to do what you've been doing.</t>
  </si>
  <si>
    <t>Our students continue to have opportunities to engage in the Technology Student Association and our students continue to place well in both regional and national competitions for design and engineering each year.</t>
  </si>
  <si>
    <t xml:space="preserve">We need support with our Strategic Plan, Marketing, and helping towards getting us a paid executive director. </t>
  </si>
  <si>
    <t>90 students, strategic planning, and growth (7 schools now).</t>
  </si>
  <si>
    <t xml:space="preserve">Review strategic plan, mentor recruitment and resources </t>
  </si>
  <si>
    <t>We had one of the best attended graduation ceremonies. Lots of student participation, need more mentors</t>
  </si>
  <si>
    <t xml:space="preserve">Get a paid staff person.  Encourage national sponsors for SWE/internships to include Charlotte as a location. </t>
  </si>
  <si>
    <t xml:space="preserve">Keep us intorrmed on what is occurring with regards to the hiring a part time person or company to assist in the administration of the Program.  </t>
  </si>
  <si>
    <t xml:space="preserve">We had both a mentor and educator of the year from the Raleigh/Durham Affiliate.  Cody Whitelock was selected as a mentor of the year and Jo Anne Honeycutt the Director of CTE (Career &amp; Technical Education) for Wake County Public Schools was our Educator of the Year.      </t>
  </si>
  <si>
    <t>Mayor of North Charleston was our keynote and encouraged ACE students to continue growing and connecting with the mentors after they leave for college and life.</t>
  </si>
  <si>
    <t xml:space="preserve"> It would be helpful if ACE National provided social media templates</t>
  </si>
  <si>
    <t xml:space="preserve">W put on a successful trades day and had more students apply for scholarship than in recent history. </t>
  </si>
  <si>
    <t>We struggle with maintaining mentors and board members as they are moving careers. We also struggle to spread the work of board members. Any strategies to improve in those areas is greatly appreciated.</t>
  </si>
  <si>
    <t>We are growing our Trades Day - last year was our second year and we've created a lasting relationship with a local community college and companies. We had great attendance and are looking to grow even bigger this year. Additionally, even though we didn't have as many schools in our yearly program, we had 7 schools attend Trades Day which allowed our outreach into more diverse and underserved schools. We are hoping to reach 9 schools for our next event.    We are working hard to develop our mentor pool. We held a mentor engagement event just last month and had a great turnout. Hoping this will allow us to enhance our current programs and start others in a shared community space in the future.</t>
  </si>
  <si>
    <t xml:space="preserve">Tzu and Paulette are engaged in helping Nashville launch a strategic plan. This will be a significant milestone for our affiliate to gain clarity and resolutely move toward specific goals. </t>
  </si>
  <si>
    <t>Support our transition to hopefully bring on paid staff and create a strategic plan.</t>
  </si>
  <si>
    <t>We broke many records - the most students served, the most dollars in scholarships, and we restructured our board to support future growth of our affiliate.</t>
  </si>
  <si>
    <t>Assistance as we look to prepare a strategic plan and potentially restructure Boards.</t>
  </si>
  <si>
    <t xml:space="preserve">This program year of 23/24 we tallied that since inception we have given out regionally over $1,000,000 to students over the last 20 years. </t>
  </si>
  <si>
    <t>Connections to National sponsors/partner companies; potential moderator support as we develop a new strategic plan; best practices on developing a strong board</t>
  </si>
  <si>
    <t>Celebrated our 15th year of mentoring, increased our fundraising from the previous year by over 100%, surpassed the $500,000 scholarship threshold for total funds awarded</t>
  </si>
  <si>
    <t xml:space="preserve">Our Affiliate has made progress in evaluating and considering retaining a staff or administrative consultant to aid in administering our program year. It would wonderful if ACE National could provide financial support for that retention.  It would also be helpful if ACE National could broaden communications with alumni and assist in that undertaking.  We suspect many alumni return to San Antonio at one point in their careers - it would be helpful to maintain communication with them after graduating high school, graduating college, and establishing their professional or trade-based careers. </t>
  </si>
  <si>
    <t xml:space="preserve">This most recent year, our affiliated had 238 students complete the program, 76 mentors complete the program, nearly 30 scholarship sponsors from the San Antonio area, awarded over $100,000 in scholarship monies (to graduating seniors and for summer enrichment camps), and placed 11 students in extern positions with local architecture, construction, and engineering firms.  We have much to celebrate and be grateful for during the 2023-2024 school year.  </t>
  </si>
  <si>
    <t>Provide examples of what affiliates are doing for workforce development</t>
  </si>
  <si>
    <t>The largest number of students completed the program:  152</t>
  </si>
  <si>
    <t>The continued assistance and guidance we are being provided by Paulette and Allison will ensure another successful year by our chapter and Board.</t>
  </si>
  <si>
    <t>We have expanded our number of students teams and students for all 5 of our sponsor schools.</t>
  </si>
  <si>
    <t>We would love to know of any grant opportunities. Also, if there are national sponsors that are not yet supporting our L.A./O.C. affiliate, we would love to get them involved as mentors/supporters.</t>
  </si>
  <si>
    <t>We surpassed $2.5M in scholarship awards. We are on track to increase our school/team count by at least 10. We are being approached by more schools than we are able to launch due to a shortage of mentors in those areas.</t>
  </si>
  <si>
    <t xml:space="preserve">ACE National’s continuing assistance in connecting us with national sponsors with companies in the Bay Area is always appreciated.  We’re trying to continue the building of our board, associate board and mentor base, so solid connections with local companies can help greatly.  We continue to face challenges at times to our policies, which are based on what we understand to be ACE National policies.  Having clear, consistent information and messaging on requirements will be helpful for us to ensure we are compliant where requirements are strict and making reasonable judgements in areas where there is some flexibility.  A clear policy on how we should handle summer activities and how students/volunteers should be registered, and the handling of permission slips, would be helpful as we’re finding more mentor firms are interested in providing office visits/field trips during summer months.  We are scheduled to update our bylaws this year. It would be helpful to understand how other affiliates are structured as it could help us to provide updates on our bylaws and local policies.  </t>
  </si>
  <si>
    <t xml:space="preserve">We had a strong number of students and mentors who completed the program this year, but of special note is the larger number of scholarship applicants and recipients this program year.    We finished the program year with just over $103,500 in corporate sponsorships.  Our first CMiC trades track scholarship nominee was selected as an awardee.  We had three students slated to attend Summer Camp, although only two were able to attend as one fell ill.  We’ve continued to enjoy having Chris Bohnsak as our paid part-time Executive Administrator, but she made the decision to focus her efforts on the Colorado affiliate as they continue to experience great growth, and she’ll need to focus more time there.  We were very fortunate to identify a new Executive Administrator, Marfrisa Geronimo Gipner, before the end of the program year.  She has officially joined as of July 1st.  We onboarded a new board member, Hani Alawneh, of Clark Construction.  He is completing Lou Palandrani’s term, who retired from the board at the beginning of this program year.  Hani is spearheading efforts to work on the building of a new SF team to be based in the Bayview neighborhood.  </t>
  </si>
  <si>
    <t xml:space="preserve">1. Again we ask for any sort of comprehensive marketing materials. There was talk of creating branded social media posting materials, printed brochures, statistical materials, welcome orientation materials. Please produce something that we can use to promote and explain what the program is. We need collateral for school club rush events, table top materials, swag, branding - anything that you can send out to us would be GREAT!  2. Please find some sort of solution so that Affiliates that are able to afford a part time person is also able to offer some sort of benefits - any benefits at all. It's not really fair that the larger richer Affiliates can offer benefits, but the small ones cannot. </t>
  </si>
  <si>
    <t>No</t>
  </si>
  <si>
    <t>Keep having webinars to support the affiliates</t>
  </si>
  <si>
    <t>14 Summer Experiences</t>
  </si>
  <si>
    <t xml:space="preserve">Continued monthly support and guidance is key as we work to build the program. </t>
  </si>
  <si>
    <t xml:space="preserve">ACE Honolulu has struggled returning since COVID hit a few years ago. However, notably, this year we gave out our first scholarship award to (2) deserving students pursuing Mechanical Engineering and Architecture. </t>
  </si>
  <si>
    <t>Awareness of what best practices other affiliates are doing  Awareness of what national has going that we can join or let our students/mentors know to participate in  Feedback on things Allison, our national rep, sees whether that is good or bad. We want to improve and have a desire to put our affiliate into a position to grow</t>
  </si>
  <si>
    <t>We continue to grow are funding for more scholarships each year. I believe we have been reaching new records year after year. Last year we awarded $36,500.  We are also going into our 20th anniversary for our affiliate.</t>
  </si>
  <si>
    <t>1. I think a shared resource of curriculum that can be accessed by affiliates would be great.  2. I'd like to hear about other successful fundraising activities that other affiliates are using.  3. I would like to start applying for some grants to help fund our program.  Is there a data base of grants that could help us get started?</t>
  </si>
  <si>
    <t>We just finished our 2nd year in Idaho.  We did our first luncheon fundraiser this year.  We expanded from just Boise into two other cities this year.  We increased our fundraising by 65%.  We increased our students by 60%.  We made some pretty aggressive goals as we are building our program here in Idaho and we are surpassing almost all of those lofty goals.</t>
  </si>
  <si>
    <t xml:space="preserve">Resource sharing would be helpful, such as communications or fundraising. Also, an overhaul of Tools so that there is current information, flyers, communications information is needed. Also, templates for flyers, etc, that affiliates can fill out themselves. </t>
  </si>
  <si>
    <t xml:space="preserve">We are celebrating our 25th anniversary in the coming year. This past year was our largest ever and we exceeded our recruitment goals and grew the number of teams. </t>
  </si>
  <si>
    <t xml:space="preserve">How can we best utilize ACE National and Regional resources to grow our affiliate.  </t>
  </si>
  <si>
    <t xml:space="preserve">COVID and virtual sessions impacted both our mentors and student involvement. In late 2023, a committee was formed to revitalize our mentor base. By increasing mentor recruitment, enhancing mentor training, and strategically balancing mentors across disciplines, we successfully put our affiliate back on solid footing. As a result, we've decided to add a new team and school to our program for the 2024-2025 program year.   </t>
  </si>
  <si>
    <t>Strategic Plan</t>
  </si>
  <si>
    <t>Potential expansion of program to include second team/module</t>
  </si>
  <si>
    <t xml:space="preserve">More examples of programming from the various disciplines.  We struggle to create new and engaging programs and activities for the MEPT professions especially.    Board member transition planning and filling open positions. We have not had a legal chair in a few years. Assistance in updating affiliate By Laws.    Continue to push national partners to be active (volunteers and funds) in affiliates where they have local offices. This process started this year, but it would be very helpful if this became an annual concentrated effort by nationals      </t>
  </si>
  <si>
    <t xml:space="preserve">Successful site visit to the Builder's Association for a trades demo and the construction site for the KC Current Stadium.    End of year design charrette was in partnership with the Architectural Engineering program at the University of Nebraska.    CMiC Scholarship winner $32,000 largest in affiliate history    Largest fundraising year in Affiliate history over $30,000 raised. We held our first fundraising event, Trivia Night. It was relatively small event but was thoroughly enjoyed by all attendees, most of whom this was their first exposure to ACE. We were able to raise about $8,000 and multiple firms and individuals asked about becoming more active in the organization. Plus, they are excited to come back next year!    </t>
  </si>
  <si>
    <t>Increase in student participation, retention, and involvement!</t>
  </si>
  <si>
    <t>We would like more information on the benefit package for the Executive Director.  We need written documentation to share with our foundations as a part of our submission for grants</t>
  </si>
  <si>
    <t xml:space="preserve">We had three extremely successful summer camps along with a large number if externs.  </t>
  </si>
  <si>
    <t>Meet with us and help us with questions as they come up.</t>
  </si>
  <si>
    <t>11 externs</t>
  </si>
  <si>
    <t>Working together to expand to other locations.</t>
  </si>
  <si>
    <t>Gained participation from inner-city schools and began mobilizing Vancouver affiliate to start in January.</t>
  </si>
  <si>
    <t xml:space="preserve">Financially - more scholarship dollars for our students. More coverage of externships/summer experiences or summer camp tuition/travel.     I would really like software covered for either fundraising management or contacts management. </t>
  </si>
  <si>
    <t>Our Women in Engineering endowment to support ACE alumni and mentors reached $100,000 in donations.  Our recruitment and retention broke all pre-pandemic records.</t>
  </si>
  <si>
    <t>Transformative partnership intro and alumni outreach resources  Paid staff support/guidance  Scholarship information</t>
  </si>
  <si>
    <t xml:space="preserve">Continued expansion to second team in Madison  We hosted 3 Milwaukee teams (previously 2 teams)  Milwaukee hosted 2 teams at schools instead of local companies, continued to develop relationships/contacts at these schools    </t>
  </si>
  <si>
    <t>Has your affiliate developed a strategic plan?</t>
  </si>
  <si>
    <t>Would you like assistance from your Regional Director in creating a strategic plan?</t>
  </si>
  <si>
    <t>YES</t>
  </si>
  <si>
    <t>NO</t>
  </si>
  <si>
    <t>(If No) Does your board plan to create a strategic plan in the coming year?</t>
  </si>
  <si>
    <t>X = Did not run program in 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</si>
</sst>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0.0"/>
  </numFmts>
  <fonts count="52"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name val="Calibri"/>
      <family val="2"/>
      <scheme val="minor"/>
    </font>
    <font>
      <b/>
      <sz val="12"/>
      <name val="Calibri"/>
      <family val="2"/>
      <scheme val="minor"/>
    </font>
    <font>
      <b/>
      <sz val="11"/>
      <name val="Calibri"/>
      <family val="2"/>
      <scheme val="minor"/>
    </font>
    <font>
      <sz val="11"/>
      <color rgb="FFFF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4"/>
      <color theme="0"/>
      <name val="Calibri"/>
      <family val="2"/>
      <scheme val="minor"/>
    </font>
    <font>
      <sz val="11"/>
      <color rgb="FF333333"/>
      <name val="Arial"/>
      <family val="2"/>
    </font>
    <font>
      <b/>
      <sz val="11"/>
      <color rgb="FF333333"/>
      <name val="Arial"/>
      <family val="2"/>
    </font>
    <font>
      <sz val="8"/>
      <name val="Calibri"/>
      <family val="2"/>
      <scheme val="minor"/>
    </font>
    <font>
      <b/>
      <sz val="12"/>
      <color theme="4"/>
      <name val="Calibri"/>
      <family val="2"/>
      <scheme val="minor"/>
    </font>
    <font>
      <b/>
      <sz val="12"/>
      <color rgb="FF00B050"/>
      <name val="Calibri"/>
      <family val="2"/>
      <scheme val="minor"/>
    </font>
    <font>
      <b/>
      <sz val="12"/>
      <color rgb="FFC00000"/>
      <name val="Calibri"/>
      <family val="2"/>
      <scheme val="minor"/>
    </font>
    <font>
      <sz val="12"/>
      <name val="Calibri"/>
      <family val="2"/>
      <scheme val="minor"/>
    </font>
    <font>
      <sz val="12"/>
      <color rgb="FF0070C0"/>
      <name val="Calibri"/>
      <family val="2"/>
      <scheme val="minor"/>
    </font>
    <font>
      <sz val="12"/>
      <color theme="4"/>
      <name val="Calibri"/>
      <family val="2"/>
      <scheme val="minor"/>
    </font>
    <font>
      <sz val="12"/>
      <color rgb="FF00B050"/>
      <name val="Calibri"/>
      <family val="2"/>
      <scheme val="minor"/>
    </font>
    <font>
      <sz val="12"/>
      <color rgb="FFC00000"/>
      <name val="Calibri"/>
      <family val="2"/>
      <scheme val="minor"/>
    </font>
    <font>
      <sz val="12"/>
      <color rgb="FFFF0000"/>
      <name val="Calibri"/>
      <family val="2"/>
      <scheme val="minor"/>
    </font>
    <font>
      <sz val="12"/>
      <color theme="2" tint="-0.249977111117893"/>
      <name val="Calibri"/>
      <family val="2"/>
      <scheme val="minor"/>
    </font>
    <font>
      <sz val="12"/>
      <color theme="1" tint="0.499984740745262"/>
      <name val="Calibri"/>
      <family val="2"/>
      <scheme val="minor"/>
    </font>
    <font>
      <b/>
      <sz val="14"/>
      <name val="Calibri"/>
      <family val="2"/>
      <scheme val="minor"/>
    </font>
    <font>
      <sz val="12"/>
      <color theme="0" tint="-0.34998626667073579"/>
      <name val="Calibri"/>
      <family val="2"/>
      <scheme val="minor"/>
    </font>
    <font>
      <sz val="10"/>
      <color theme="1"/>
      <name val="Calibri"/>
      <family val="2"/>
      <scheme val="minor"/>
    </font>
    <font>
      <b/>
      <sz val="16"/>
      <name val="Calibri"/>
      <family val="2"/>
      <scheme val="minor"/>
    </font>
    <font>
      <sz val="11"/>
      <color theme="0" tint="-0.34998626667073579"/>
      <name val="Calibri"/>
      <family val="2"/>
      <scheme val="minor"/>
    </font>
    <font>
      <sz val="11"/>
      <color theme="4"/>
      <name val="Calibri"/>
      <family val="2"/>
      <scheme val="minor"/>
    </font>
    <font>
      <sz val="11"/>
      <color rgb="FF00B050"/>
      <name val="Calibri"/>
      <family val="2"/>
      <scheme val="minor"/>
    </font>
    <font>
      <sz val="11"/>
      <color rgb="FFC00000"/>
      <name val="Calibri"/>
      <family val="2"/>
      <scheme val="minor"/>
    </font>
    <font>
      <sz val="12"/>
      <color theme="0" tint="-0.249977111117893"/>
      <name val="Calibri"/>
      <family val="2"/>
      <scheme val="minor"/>
    </font>
    <font>
      <b/>
      <sz val="16"/>
      <color theme="0"/>
      <name val="Calibri"/>
      <family val="2"/>
      <scheme val="minor"/>
    </font>
    <font>
      <sz val="10"/>
      <color rgb="FF333333"/>
      <name val="Calibri"/>
      <family val="2"/>
      <scheme val="minor"/>
    </font>
    <font>
      <sz val="11"/>
      <color rgb="FF333333"/>
      <name val="Calibri"/>
      <family val="2"/>
      <scheme val="minor"/>
    </font>
    <font>
      <b/>
      <sz val="11"/>
      <color rgb="FF333333"/>
      <name val="Calibri"/>
      <family val="2"/>
      <scheme val="minor"/>
    </font>
  </fonts>
  <fills count="38">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EAEAE8"/>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A6A6A6"/>
      </left>
      <right style="thin">
        <color rgb="FFA6A6A6"/>
      </right>
      <top style="thin">
        <color rgb="FFA6A6A6"/>
      </top>
      <bottom style="thin">
        <color rgb="FFA6A6A6"/>
      </bottom>
      <diagonal/>
    </border>
    <border>
      <left style="medium">
        <color indexed="64"/>
      </left>
      <right/>
      <top style="medium">
        <color indexed="64"/>
      </top>
      <bottom/>
      <diagonal/>
    </border>
    <border>
      <left/>
      <right/>
      <top style="medium">
        <color indexed="64"/>
      </top>
      <bottom/>
      <diagonal/>
    </border>
    <border>
      <left/>
      <right style="thin">
        <color indexed="64"/>
      </right>
      <top/>
      <bottom/>
      <diagonal/>
    </border>
    <border>
      <left/>
      <right/>
      <top/>
      <bottom style="medium">
        <color indexed="64"/>
      </bottom>
      <diagonal/>
    </border>
    <border>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rgb="FFA6A6A6"/>
      </right>
      <top style="thin">
        <color rgb="FFA6A6A6"/>
      </top>
      <bottom style="thin">
        <color rgb="FFA6A6A6"/>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s>
  <cellStyleXfs count="42">
    <xf numFmtId="0" fontId="0" fillId="0" borderId="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5" borderId="0" applyNumberFormat="0" applyBorder="0" applyAlignment="0" applyProtection="0"/>
    <xf numFmtId="0" fontId="14" fillId="6" borderId="0" applyNumberFormat="0" applyBorder="0" applyAlignment="0" applyProtection="0"/>
    <xf numFmtId="0" fontId="15" fillId="7" borderId="0" applyNumberFormat="0" applyBorder="0" applyAlignment="0" applyProtection="0"/>
    <xf numFmtId="0" fontId="16" fillId="8" borderId="7" applyNumberFormat="0" applyAlignment="0" applyProtection="0"/>
    <xf numFmtId="0" fontId="17" fillId="9" borderId="8" applyNumberFormat="0" applyAlignment="0" applyProtection="0"/>
    <xf numFmtId="0" fontId="18" fillId="9" borderId="7" applyNumberFormat="0" applyAlignment="0" applyProtection="0"/>
    <xf numFmtId="0" fontId="19" fillId="0" borderId="9" applyNumberFormat="0" applyFill="0" applyAlignment="0" applyProtection="0"/>
    <xf numFmtId="0" fontId="20" fillId="10" borderId="10" applyNumberFormat="0" applyAlignment="0" applyProtection="0"/>
    <xf numFmtId="0" fontId="7" fillId="0" borderId="0" applyNumberFormat="0" applyFill="0" applyBorder="0" applyAlignment="0" applyProtection="0"/>
    <xf numFmtId="0" fontId="8" fillId="11" borderId="11" applyNumberFormat="0" applyFont="0" applyAlignment="0" applyProtection="0"/>
    <xf numFmtId="0" fontId="21" fillId="0" borderId="0" applyNumberFormat="0" applyFill="0" applyBorder="0" applyAlignment="0" applyProtection="0"/>
    <xf numFmtId="0" fontId="1" fillId="0" borderId="12" applyNumberFormat="0" applyFill="0" applyAlignment="0" applyProtection="0"/>
    <xf numFmtId="0" fontId="22"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2"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2"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2"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2"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2"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cellStyleXfs>
  <cellXfs count="337">
    <xf numFmtId="0" fontId="0" fillId="0" borderId="0" xfId="0"/>
    <xf numFmtId="0" fontId="0" fillId="0" borderId="1" xfId="0" applyBorder="1"/>
    <xf numFmtId="0" fontId="0" fillId="4" borderId="0" xfId="0" applyFill="1"/>
    <xf numFmtId="0" fontId="2" fillId="0" borderId="0" xfId="0" applyFont="1"/>
    <xf numFmtId="164" fontId="0" fillId="0" borderId="1" xfId="0" applyNumberFormat="1" applyBorder="1" applyAlignment="1">
      <alignment horizontal="right"/>
    </xf>
    <xf numFmtId="2" fontId="0" fillId="0" borderId="0" xfId="0" applyNumberFormat="1"/>
    <xf numFmtId="164" fontId="0" fillId="0" borderId="0" xfId="0" applyNumberFormat="1"/>
    <xf numFmtId="0" fontId="1" fillId="0" borderId="0" xfId="0" applyFont="1"/>
    <xf numFmtId="0" fontId="0" fillId="0" borderId="0" xfId="0" applyAlignment="1">
      <alignment horizontal="left"/>
    </xf>
    <xf numFmtId="0" fontId="7" fillId="0" borderId="0" xfId="0" applyFont="1"/>
    <xf numFmtId="0" fontId="4" fillId="4" borderId="1" xfId="0" applyFont="1" applyFill="1" applyBorder="1" applyAlignment="1">
      <alignment horizontal="center"/>
    </xf>
    <xf numFmtId="0" fontId="4" fillId="0" borderId="0" xfId="0" applyFont="1"/>
    <xf numFmtId="0" fontId="4" fillId="0" borderId="1" xfId="0" applyFont="1" applyBorder="1"/>
    <xf numFmtId="0" fontId="0" fillId="0" borderId="0" xfId="0" applyAlignment="1">
      <alignment wrapText="1"/>
    </xf>
    <xf numFmtId="0" fontId="25" fillId="37" borderId="13" xfId="0" applyFont="1" applyFill="1" applyBorder="1"/>
    <xf numFmtId="0" fontId="25" fillId="37" borderId="13" xfId="0" applyFont="1" applyFill="1" applyBorder="1" applyAlignment="1">
      <alignment wrapText="1"/>
    </xf>
    <xf numFmtId="0" fontId="0" fillId="4" borderId="1" xfId="0" applyFill="1" applyBorder="1"/>
    <xf numFmtId="164" fontId="0" fillId="4" borderId="1" xfId="0" applyNumberFormat="1" applyFill="1" applyBorder="1"/>
    <xf numFmtId="0" fontId="1" fillId="0" borderId="0" xfId="0" applyFont="1" applyAlignment="1">
      <alignment horizontal="right"/>
    </xf>
    <xf numFmtId="0" fontId="26" fillId="37" borderId="13" xfId="0" applyFont="1" applyFill="1" applyBorder="1"/>
    <xf numFmtId="0" fontId="1" fillId="2" borderId="16" xfId="0" applyFont="1" applyFill="1" applyBorder="1"/>
    <xf numFmtId="0" fontId="0" fillId="2" borderId="16" xfId="0" applyFill="1" applyBorder="1"/>
    <xf numFmtId="0" fontId="4" fillId="2" borderId="16" xfId="0" applyFont="1" applyFill="1" applyBorder="1"/>
    <xf numFmtId="0" fontId="7" fillId="2" borderId="16" xfId="0" applyFont="1" applyFill="1" applyBorder="1"/>
    <xf numFmtId="164" fontId="4" fillId="0" borderId="1" xfId="0" applyNumberFormat="1" applyFont="1" applyBorder="1"/>
    <xf numFmtId="164" fontId="0" fillId="0" borderId="1" xfId="0" applyNumberFormat="1" applyBorder="1"/>
    <xf numFmtId="0" fontId="0" fillId="4" borderId="1" xfId="0" applyFill="1" applyBorder="1" applyAlignment="1">
      <alignment horizontal="right"/>
    </xf>
    <xf numFmtId="14" fontId="25" fillId="37" borderId="13" xfId="0" applyNumberFormat="1" applyFont="1" applyFill="1" applyBorder="1"/>
    <xf numFmtId="14" fontId="0" fillId="0" borderId="0" xfId="0" applyNumberFormat="1"/>
    <xf numFmtId="0" fontId="26" fillId="37" borderId="13" xfId="0" applyFont="1" applyFill="1" applyBorder="1" applyAlignment="1">
      <alignment wrapText="1" shrinkToFit="1"/>
    </xf>
    <xf numFmtId="0" fontId="0" fillId="0" borderId="0" xfId="0" applyAlignment="1">
      <alignment wrapText="1" shrinkToFit="1"/>
    </xf>
    <xf numFmtId="0" fontId="0" fillId="0" borderId="18" xfId="0" applyBorder="1"/>
    <xf numFmtId="0" fontId="0" fillId="0" borderId="0" xfId="0" applyAlignment="1">
      <alignment horizontal="right"/>
    </xf>
    <xf numFmtId="0" fontId="23" fillId="4" borderId="0" xfId="0" applyFont="1" applyFill="1"/>
    <xf numFmtId="0" fontId="31" fillId="0" borderId="0" xfId="0" applyFont="1"/>
    <xf numFmtId="0" fontId="32" fillId="3" borderId="1" xfId="0" applyFont="1" applyFill="1" applyBorder="1" applyAlignment="1">
      <alignment horizontal="right"/>
    </xf>
    <xf numFmtId="0" fontId="33" fillId="3" borderId="1" xfId="0" applyFont="1" applyFill="1" applyBorder="1" applyAlignment="1">
      <alignment horizontal="right"/>
    </xf>
    <xf numFmtId="0" fontId="34" fillId="3" borderId="1" xfId="0" applyFont="1" applyFill="1" applyBorder="1" applyAlignment="1">
      <alignment horizontal="right"/>
    </xf>
    <xf numFmtId="0" fontId="35" fillId="3" borderId="1" xfId="0" applyFont="1" applyFill="1" applyBorder="1" applyAlignment="1">
      <alignment horizontal="right"/>
    </xf>
    <xf numFmtId="0" fontId="23" fillId="0" borderId="0" xfId="0" applyFont="1"/>
    <xf numFmtId="0" fontId="33" fillId="3" borderId="1" xfId="0" applyFont="1" applyFill="1" applyBorder="1" applyAlignment="1">
      <alignment horizontal="right" wrapText="1"/>
    </xf>
    <xf numFmtId="0" fontId="34" fillId="3" borderId="1" xfId="0" applyFont="1" applyFill="1" applyBorder="1" applyAlignment="1">
      <alignment horizontal="right" wrapText="1"/>
    </xf>
    <xf numFmtId="0" fontId="35" fillId="3" borderId="1" xfId="0" applyFont="1" applyFill="1" applyBorder="1" applyAlignment="1">
      <alignment horizontal="right" wrapText="1"/>
    </xf>
    <xf numFmtId="0" fontId="36" fillId="0" borderId="0" xfId="0" applyFont="1"/>
    <xf numFmtId="0" fontId="4" fillId="4" borderId="1" xfId="0" applyFont="1" applyFill="1" applyBorder="1" applyAlignment="1">
      <alignment horizontal="right"/>
    </xf>
    <xf numFmtId="0" fontId="4" fillId="4" borderId="1" xfId="0" applyFont="1" applyFill="1" applyBorder="1"/>
    <xf numFmtId="164" fontId="0" fillId="4" borderId="1" xfId="0" applyNumberFormat="1" applyFill="1" applyBorder="1" applyAlignment="1">
      <alignment horizontal="right"/>
    </xf>
    <xf numFmtId="0" fontId="7" fillId="36" borderId="1" xfId="0" applyFont="1" applyFill="1" applyBorder="1"/>
    <xf numFmtId="0" fontId="0" fillId="36" borderId="1" xfId="0" applyFill="1" applyBorder="1" applyAlignment="1">
      <alignment horizontal="left"/>
    </xf>
    <xf numFmtId="164" fontId="4" fillId="36" borderId="1" xfId="0" applyNumberFormat="1" applyFont="1" applyFill="1" applyBorder="1"/>
    <xf numFmtId="0" fontId="0" fillId="36" borderId="1" xfId="0" applyFill="1" applyBorder="1"/>
    <xf numFmtId="164" fontId="0" fillId="36" borderId="1" xfId="0" applyNumberFormat="1" applyFill="1" applyBorder="1"/>
    <xf numFmtId="164" fontId="0" fillId="36" borderId="1" xfId="0" applyNumberFormat="1" applyFill="1" applyBorder="1" applyAlignment="1">
      <alignment horizontal="right"/>
    </xf>
    <xf numFmtId="0" fontId="0" fillId="0" borderId="0" xfId="0" applyAlignment="1">
      <alignment horizontal="center"/>
    </xf>
    <xf numFmtId="0" fontId="1" fillId="0" borderId="0" xfId="0" applyFont="1" applyAlignment="1">
      <alignment horizontal="center"/>
    </xf>
    <xf numFmtId="0" fontId="1" fillId="0" borderId="18" xfId="0" applyFont="1" applyBorder="1" applyAlignment="1">
      <alignment horizontal="right"/>
    </xf>
    <xf numFmtId="0" fontId="4" fillId="4" borderId="1" xfId="0" applyFont="1" applyFill="1" applyBorder="1" applyAlignment="1">
      <alignment horizontal="center" vertical="center" wrapText="1"/>
    </xf>
    <xf numFmtId="0" fontId="4" fillId="2" borderId="16" xfId="0" applyFont="1" applyFill="1" applyBorder="1" applyAlignment="1">
      <alignment horizontal="center" wrapText="1"/>
    </xf>
    <xf numFmtId="0" fontId="4" fillId="0" borderId="1" xfId="0" applyFont="1" applyBorder="1" applyAlignment="1">
      <alignment horizontal="center"/>
    </xf>
    <xf numFmtId="0" fontId="0" fillId="0" borderId="0" xfId="0" applyAlignment="1">
      <alignment vertical="center"/>
    </xf>
    <xf numFmtId="0" fontId="36" fillId="0" borderId="0" xfId="0" applyFont="1" applyAlignment="1">
      <alignment vertical="center"/>
    </xf>
    <xf numFmtId="0" fontId="4" fillId="4" borderId="0" xfId="0" applyFont="1" applyFill="1" applyAlignment="1">
      <alignment horizontal="center"/>
    </xf>
    <xf numFmtId="3" fontId="0" fillId="0" borderId="0" xfId="0" applyNumberFormat="1"/>
    <xf numFmtId="0" fontId="33" fillId="0" borderId="0" xfId="0" applyFont="1"/>
    <xf numFmtId="0" fontId="33" fillId="4" borderId="0" xfId="0" applyFont="1" applyFill="1"/>
    <xf numFmtId="0" fontId="34" fillId="0" borderId="0" xfId="0" applyFont="1"/>
    <xf numFmtId="0" fontId="35" fillId="0" borderId="0" xfId="0" applyFont="1"/>
    <xf numFmtId="0" fontId="34" fillId="3" borderId="23" xfId="0" applyFont="1" applyFill="1" applyBorder="1"/>
    <xf numFmtId="0" fontId="30" fillId="4" borderId="32" xfId="0" applyFont="1" applyFill="1" applyBorder="1"/>
    <xf numFmtId="0" fontId="34" fillId="3" borderId="28" xfId="0" applyFont="1" applyFill="1" applyBorder="1" applyAlignment="1">
      <alignment horizontal="right"/>
    </xf>
    <xf numFmtId="0" fontId="29" fillId="4" borderId="31" xfId="0" applyFont="1" applyFill="1" applyBorder="1"/>
    <xf numFmtId="0" fontId="29" fillId="4" borderId="32" xfId="0" applyFont="1" applyFill="1" applyBorder="1"/>
    <xf numFmtId="0" fontId="2" fillId="36" borderId="23" xfId="0" applyFont="1" applyFill="1" applyBorder="1" applyAlignment="1">
      <alignment horizontal="center" wrapText="1"/>
    </xf>
    <xf numFmtId="0" fontId="23" fillId="0" borderId="23" xfId="0" applyFont="1" applyBorder="1"/>
    <xf numFmtId="0" fontId="31" fillId="0" borderId="23" xfId="0" applyFont="1" applyBorder="1"/>
    <xf numFmtId="0" fontId="2" fillId="4" borderId="23" xfId="0" applyFont="1" applyFill="1" applyBorder="1"/>
    <xf numFmtId="0" fontId="33" fillId="3" borderId="28" xfId="0" applyFont="1" applyFill="1" applyBorder="1" applyAlignment="1">
      <alignment horizontal="right"/>
    </xf>
    <xf numFmtId="0" fontId="28" fillId="4" borderId="31" xfId="0" applyFont="1" applyFill="1" applyBorder="1"/>
    <xf numFmtId="0" fontId="28" fillId="4" borderId="32" xfId="0" applyFont="1" applyFill="1" applyBorder="1"/>
    <xf numFmtId="0" fontId="32" fillId="3" borderId="28" xfId="0" applyFont="1" applyFill="1" applyBorder="1" applyAlignment="1">
      <alignment horizontal="right"/>
    </xf>
    <xf numFmtId="0" fontId="37" fillId="0" borderId="0" xfId="0" applyFont="1"/>
    <xf numFmtId="0" fontId="37" fillId="0" borderId="23" xfId="0" applyFont="1" applyBorder="1"/>
    <xf numFmtId="0" fontId="37" fillId="3" borderId="28" xfId="0" applyFont="1" applyFill="1" applyBorder="1" applyAlignment="1">
      <alignment horizontal="right"/>
    </xf>
    <xf numFmtId="0" fontId="37" fillId="3" borderId="1" xfId="0" applyFont="1" applyFill="1" applyBorder="1" applyAlignment="1">
      <alignment horizontal="right"/>
    </xf>
    <xf numFmtId="0" fontId="37" fillId="3" borderId="23" xfId="0" applyFont="1" applyFill="1" applyBorder="1"/>
    <xf numFmtId="0" fontId="37" fillId="3" borderId="1" xfId="0" applyFont="1" applyFill="1" applyBorder="1" applyAlignment="1">
      <alignment horizontal="right" wrapText="1"/>
    </xf>
    <xf numFmtId="0" fontId="38" fillId="0" borderId="0" xfId="0" applyFont="1"/>
    <xf numFmtId="0" fontId="38" fillId="0" borderId="23" xfId="0" applyFont="1" applyBorder="1"/>
    <xf numFmtId="0" fontId="38" fillId="3" borderId="28" xfId="0" applyFont="1" applyFill="1" applyBorder="1" applyAlignment="1">
      <alignment horizontal="right"/>
    </xf>
    <xf numFmtId="0" fontId="38" fillId="3" borderId="1" xfId="0" applyFont="1" applyFill="1" applyBorder="1" applyAlignment="1">
      <alignment horizontal="right"/>
    </xf>
    <xf numFmtId="0" fontId="5" fillId="2" borderId="1" xfId="0" applyFont="1" applyFill="1" applyBorder="1" applyAlignment="1">
      <alignment horizontal="center" wrapText="1"/>
    </xf>
    <xf numFmtId="0" fontId="5" fillId="4" borderId="3" xfId="0" applyFont="1" applyFill="1" applyBorder="1" applyAlignment="1">
      <alignment horizontal="center"/>
    </xf>
    <xf numFmtId="164" fontId="31" fillId="4" borderId="1" xfId="0" applyNumberFormat="1" applyFont="1" applyFill="1" applyBorder="1" applyAlignment="1">
      <alignment horizontal="center"/>
    </xf>
    <xf numFmtId="164" fontId="31" fillId="0" borderId="1" xfId="0" applyNumberFormat="1" applyFont="1" applyBorder="1" applyAlignment="1">
      <alignment horizontal="center"/>
    </xf>
    <xf numFmtId="0" fontId="4" fillId="0" borderId="0" xfId="0" applyFont="1" applyAlignment="1">
      <alignment horizontal="center" wrapText="1"/>
    </xf>
    <xf numFmtId="0" fontId="39" fillId="2" borderId="14" xfId="0" applyFont="1" applyFill="1" applyBorder="1" applyAlignment="1">
      <alignment horizontal="center"/>
    </xf>
    <xf numFmtId="164" fontId="4" fillId="4" borderId="1" xfId="0" applyNumberFormat="1" applyFont="1" applyFill="1" applyBorder="1" applyAlignment="1">
      <alignment horizontal="right"/>
    </xf>
    <xf numFmtId="0" fontId="4" fillId="0" borderId="0" xfId="0" applyFont="1" applyAlignment="1">
      <alignment horizontal="left"/>
    </xf>
    <xf numFmtId="0" fontId="39" fillId="2" borderId="15" xfId="0" applyFont="1" applyFill="1" applyBorder="1" applyAlignment="1">
      <alignment horizontal="center"/>
    </xf>
    <xf numFmtId="0" fontId="4" fillId="2" borderId="15" xfId="0" applyFont="1" applyFill="1" applyBorder="1"/>
    <xf numFmtId="3" fontId="4" fillId="2" borderId="27" xfId="0" applyNumberFormat="1" applyFont="1" applyFill="1" applyBorder="1"/>
    <xf numFmtId="2" fontId="4" fillId="4" borderId="34" xfId="0" applyNumberFormat="1" applyFont="1" applyFill="1" applyBorder="1" applyAlignment="1">
      <alignment horizontal="right"/>
    </xf>
    <xf numFmtId="0" fontId="0" fillId="4" borderId="28" xfId="0" applyFill="1" applyBorder="1" applyAlignment="1">
      <alignment horizontal="left"/>
    </xf>
    <xf numFmtId="0" fontId="0" fillId="4" borderId="34" xfId="0" applyFill="1" applyBorder="1" applyAlignment="1">
      <alignment horizontal="right"/>
    </xf>
    <xf numFmtId="2" fontId="4" fillId="0" borderId="34" xfId="0" applyNumberFormat="1" applyFont="1" applyBorder="1"/>
    <xf numFmtId="0" fontId="0" fillId="4" borderId="28" xfId="0" applyFill="1" applyBorder="1"/>
    <xf numFmtId="2" fontId="0" fillId="4" borderId="34" xfId="0" applyNumberFormat="1" applyFill="1" applyBorder="1"/>
    <xf numFmtId="0" fontId="0" fillId="0" borderId="28" xfId="0" applyBorder="1"/>
    <xf numFmtId="2" fontId="0" fillId="0" borderId="34" xfId="0" applyNumberFormat="1" applyBorder="1"/>
    <xf numFmtId="2" fontId="0" fillId="36" borderId="34" xfId="0" applyNumberFormat="1" applyFill="1" applyBorder="1"/>
    <xf numFmtId="0" fontId="5" fillId="0" borderId="19" xfId="0" applyFont="1" applyBorder="1" applyAlignment="1">
      <alignment horizontal="center" wrapText="1"/>
    </xf>
    <xf numFmtId="3" fontId="5" fillId="0" borderId="29" xfId="0" applyNumberFormat="1" applyFont="1" applyBorder="1" applyAlignment="1">
      <alignment horizontal="center" wrapText="1"/>
    </xf>
    <xf numFmtId="0" fontId="5" fillId="0" borderId="20" xfId="0" applyFont="1" applyBorder="1"/>
    <xf numFmtId="0" fontId="5" fillId="0" borderId="17" xfId="0" applyFont="1" applyBorder="1"/>
    <xf numFmtId="164" fontId="5" fillId="0" borderId="21" xfId="0" applyNumberFormat="1" applyFont="1" applyBorder="1"/>
    <xf numFmtId="0" fontId="7" fillId="2" borderId="40" xfId="0" applyFont="1" applyFill="1" applyBorder="1" applyAlignment="1">
      <alignment horizontal="center"/>
    </xf>
    <xf numFmtId="0" fontId="5" fillId="2" borderId="40" xfId="0" applyFont="1" applyFill="1" applyBorder="1" applyAlignment="1">
      <alignment horizontal="center"/>
    </xf>
    <xf numFmtId="0" fontId="5" fillId="2" borderId="40" xfId="0" applyFont="1" applyFill="1" applyBorder="1" applyAlignment="1">
      <alignment horizontal="center" wrapText="1"/>
    </xf>
    <xf numFmtId="0" fontId="4" fillId="2" borderId="40" xfId="0" applyFont="1" applyFill="1" applyBorder="1" applyAlignment="1">
      <alignment horizontal="center"/>
    </xf>
    <xf numFmtId="0" fontId="4" fillId="2" borderId="40" xfId="0" applyFont="1" applyFill="1" applyBorder="1" applyAlignment="1">
      <alignment horizontal="left"/>
    </xf>
    <xf numFmtId="0" fontId="4" fillId="2" borderId="16" xfId="0" applyFont="1" applyFill="1" applyBorder="1" applyAlignment="1">
      <alignment horizontal="left"/>
    </xf>
    <xf numFmtId="0" fontId="0" fillId="2" borderId="40" xfId="0" applyFill="1" applyBorder="1" applyAlignment="1">
      <alignment horizontal="center"/>
    </xf>
    <xf numFmtId="0" fontId="0" fillId="2" borderId="22" xfId="0" applyFill="1" applyBorder="1" applyAlignment="1">
      <alignment horizontal="center"/>
    </xf>
    <xf numFmtId="0" fontId="0" fillId="2" borderId="18" xfId="0" applyFill="1" applyBorder="1"/>
    <xf numFmtId="3" fontId="0" fillId="2" borderId="18" xfId="0" applyNumberFormat="1" applyFill="1" applyBorder="1"/>
    <xf numFmtId="3" fontId="0" fillId="2" borderId="41" xfId="0" applyNumberFormat="1" applyFill="1" applyBorder="1"/>
    <xf numFmtId="3" fontId="7" fillId="2" borderId="16" xfId="0" applyNumberFormat="1" applyFont="1" applyFill="1" applyBorder="1"/>
    <xf numFmtId="164" fontId="5" fillId="0" borderId="17" xfId="0" applyNumberFormat="1" applyFont="1" applyBorder="1"/>
    <xf numFmtId="0" fontId="5" fillId="0" borderId="18" xfId="0" applyFont="1" applyBorder="1" applyAlignment="1">
      <alignment horizontal="center" wrapText="1"/>
    </xf>
    <xf numFmtId="0" fontId="4" fillId="0" borderId="23" xfId="0" applyFont="1" applyBorder="1"/>
    <xf numFmtId="0" fontId="4" fillId="4" borderId="23" xfId="0" applyFont="1" applyFill="1" applyBorder="1"/>
    <xf numFmtId="0" fontId="5" fillId="0" borderId="42" xfId="0" applyFont="1" applyBorder="1"/>
    <xf numFmtId="0" fontId="5" fillId="0" borderId="43" xfId="0" applyFont="1" applyBorder="1"/>
    <xf numFmtId="164" fontId="5" fillId="0" borderId="43" xfId="0" applyNumberFormat="1" applyFont="1" applyBorder="1"/>
    <xf numFmtId="0" fontId="4" fillId="4" borderId="23" xfId="0" applyFont="1" applyFill="1" applyBorder="1" applyAlignment="1">
      <alignment horizontal="left" wrapText="1"/>
    </xf>
    <xf numFmtId="0" fontId="1" fillId="0" borderId="37" xfId="0" applyFont="1" applyBorder="1" applyAlignment="1">
      <alignment horizontal="right"/>
    </xf>
    <xf numFmtId="0" fontId="1" fillId="0" borderId="37" xfId="0" applyFont="1" applyBorder="1"/>
    <xf numFmtId="0" fontId="26" fillId="37" borderId="13" xfId="0" applyFont="1" applyFill="1" applyBorder="1" applyAlignment="1">
      <alignment shrinkToFit="1"/>
    </xf>
    <xf numFmtId="0" fontId="0" fillId="0" borderId="0" xfId="0" applyAlignment="1">
      <alignment shrinkToFit="1"/>
    </xf>
    <xf numFmtId="0" fontId="40" fillId="0" borderId="0" xfId="0" applyFont="1"/>
    <xf numFmtId="3" fontId="5" fillId="0" borderId="46" xfId="0" applyNumberFormat="1" applyFont="1" applyBorder="1" applyAlignment="1">
      <alignment horizontal="center" wrapText="1"/>
    </xf>
    <xf numFmtId="0" fontId="5" fillId="0" borderId="44" xfId="0" applyFont="1" applyBorder="1"/>
    <xf numFmtId="0" fontId="4" fillId="2" borderId="18" xfId="0" applyFont="1" applyFill="1" applyBorder="1" applyAlignment="1">
      <alignment horizontal="center"/>
    </xf>
    <xf numFmtId="0" fontId="0" fillId="4" borderId="1" xfId="0" applyFill="1" applyBorder="1" applyAlignment="1">
      <alignment horizontal="left"/>
    </xf>
    <xf numFmtId="0" fontId="0" fillId="4" borderId="18" xfId="0" applyFill="1" applyBorder="1"/>
    <xf numFmtId="0" fontId="41" fillId="4" borderId="0" xfId="0" applyFont="1" applyFill="1"/>
    <xf numFmtId="0" fontId="31" fillId="0" borderId="48" xfId="0" applyFont="1" applyBorder="1" applyAlignment="1">
      <alignment horizontal="center" wrapText="1"/>
    </xf>
    <xf numFmtId="0" fontId="31" fillId="0" borderId="49" xfId="0" applyFont="1" applyBorder="1" applyAlignment="1">
      <alignment horizontal="center" wrapText="1"/>
    </xf>
    <xf numFmtId="164" fontId="31" fillId="0" borderId="28" xfId="0" applyNumberFormat="1" applyFont="1" applyBorder="1" applyAlignment="1">
      <alignment horizontal="center" wrapText="1"/>
    </xf>
    <xf numFmtId="164" fontId="31" fillId="0" borderId="34" xfId="0" applyNumberFormat="1" applyFont="1" applyBorder="1" applyAlignment="1">
      <alignment horizontal="center" wrapText="1"/>
    </xf>
    <xf numFmtId="164" fontId="31" fillId="0" borderId="28" xfId="0" applyNumberFormat="1" applyFont="1" applyBorder="1" applyAlignment="1">
      <alignment horizontal="center"/>
    </xf>
    <xf numFmtId="164" fontId="31" fillId="4" borderId="35" xfId="0" applyNumberFormat="1" applyFont="1" applyFill="1" applyBorder="1" applyAlignment="1">
      <alignment horizontal="center" wrapText="1"/>
    </xf>
    <xf numFmtId="164" fontId="31" fillId="4" borderId="34" xfId="0" applyNumberFormat="1" applyFont="1" applyFill="1" applyBorder="1" applyAlignment="1">
      <alignment horizontal="center" wrapText="1"/>
    </xf>
    <xf numFmtId="164" fontId="31" fillId="4" borderId="34" xfId="0" applyNumberFormat="1" applyFont="1" applyFill="1" applyBorder="1" applyAlignment="1">
      <alignment horizontal="center"/>
    </xf>
    <xf numFmtId="164" fontId="31" fillId="4" borderId="36" xfId="0" applyNumberFormat="1" applyFont="1" applyFill="1" applyBorder="1" applyAlignment="1">
      <alignment horizontal="center"/>
    </xf>
    <xf numFmtId="0" fontId="0" fillId="2" borderId="50" xfId="0" applyFill="1" applyBorder="1" applyAlignment="1">
      <alignment horizontal="center" wrapText="1"/>
    </xf>
    <xf numFmtId="0" fontId="3" fillId="2" borderId="46" xfId="0" applyFont="1" applyFill="1" applyBorder="1" applyAlignment="1">
      <alignment horizontal="center" wrapText="1"/>
    </xf>
    <xf numFmtId="0" fontId="0" fillId="2" borderId="51" xfId="0" applyFill="1" applyBorder="1" applyAlignment="1">
      <alignment horizontal="center" wrapText="1"/>
    </xf>
    <xf numFmtId="0" fontId="4" fillId="0" borderId="19" xfId="0" applyFont="1" applyBorder="1"/>
    <xf numFmtId="0" fontId="4" fillId="0" borderId="29" xfId="0" applyFont="1" applyBorder="1"/>
    <xf numFmtId="0" fontId="5" fillId="2" borderId="28" xfId="0" applyFont="1" applyFill="1" applyBorder="1" applyAlignment="1">
      <alignment horizontal="center" wrapText="1"/>
    </xf>
    <xf numFmtId="0" fontId="5" fillId="2" borderId="34" xfId="0" applyFont="1" applyFill="1" applyBorder="1" applyAlignment="1">
      <alignment horizontal="center" wrapText="1"/>
    </xf>
    <xf numFmtId="0" fontId="4" fillId="4" borderId="2" xfId="0" applyFont="1" applyFill="1" applyBorder="1" applyAlignment="1">
      <alignment horizontal="center"/>
    </xf>
    <xf numFmtId="0" fontId="4" fillId="0" borderId="22" xfId="0" applyFont="1" applyBorder="1"/>
    <xf numFmtId="0" fontId="6" fillId="0" borderId="0" xfId="0" applyFont="1" applyAlignment="1">
      <alignment horizontal="center"/>
    </xf>
    <xf numFmtId="0" fontId="4" fillId="4" borderId="0" xfId="0" applyFont="1" applyFill="1" applyAlignment="1">
      <alignment horizontal="left"/>
    </xf>
    <xf numFmtId="0" fontId="6" fillId="2" borderId="39" xfId="0" applyFont="1" applyFill="1" applyBorder="1" applyAlignment="1">
      <alignment horizontal="center"/>
    </xf>
    <xf numFmtId="0" fontId="7" fillId="2" borderId="0" xfId="0" applyFont="1" applyFill="1" applyAlignment="1">
      <alignment horizontal="center"/>
    </xf>
    <xf numFmtId="0" fontId="5" fillId="2" borderId="0" xfId="0" applyFont="1" applyFill="1" applyAlignment="1">
      <alignment horizontal="center"/>
    </xf>
    <xf numFmtId="0" fontId="5" fillId="2" borderId="0" xfId="0" applyFont="1" applyFill="1" applyAlignment="1">
      <alignment horizontal="center" wrapText="1"/>
    </xf>
    <xf numFmtId="0" fontId="5" fillId="0" borderId="0" xfId="0" applyFont="1" applyAlignment="1">
      <alignment horizontal="center" wrapText="1"/>
    </xf>
    <xf numFmtId="0" fontId="4" fillId="2" borderId="0" xfId="0" applyFont="1" applyFill="1" applyAlignment="1">
      <alignment horizontal="center"/>
    </xf>
    <xf numFmtId="0" fontId="4" fillId="2" borderId="0" xfId="0" applyFont="1" applyFill="1" applyAlignment="1">
      <alignment horizontal="right"/>
    </xf>
    <xf numFmtId="0" fontId="4" fillId="0" borderId="30" xfId="0" applyFont="1" applyBorder="1" applyAlignment="1">
      <alignment horizontal="center"/>
    </xf>
    <xf numFmtId="0" fontId="4" fillId="0" borderId="28" xfId="0" applyFont="1" applyBorder="1" applyAlignment="1">
      <alignment horizontal="center"/>
    </xf>
    <xf numFmtId="0" fontId="4" fillId="4" borderId="28" xfId="0" applyFont="1" applyFill="1" applyBorder="1" applyAlignment="1">
      <alignment horizontal="center"/>
    </xf>
    <xf numFmtId="0" fontId="4" fillId="0" borderId="31" xfId="0" applyFont="1" applyBorder="1" applyAlignment="1">
      <alignment horizontal="center"/>
    </xf>
    <xf numFmtId="0" fontId="4" fillId="4" borderId="32" xfId="0" applyFont="1" applyFill="1" applyBorder="1" applyAlignment="1">
      <alignment horizontal="center" vertical="center" wrapText="1"/>
    </xf>
    <xf numFmtId="165" fontId="5" fillId="0" borderId="44" xfId="0" applyNumberFormat="1" applyFont="1" applyBorder="1"/>
    <xf numFmtId="0" fontId="4" fillId="2" borderId="18" xfId="0" applyFont="1" applyFill="1" applyBorder="1"/>
    <xf numFmtId="0" fontId="0" fillId="0" borderId="34" xfId="0" applyBorder="1"/>
    <xf numFmtId="4" fontId="4" fillId="4" borderId="1" xfId="0" applyNumberFormat="1" applyFont="1" applyFill="1" applyBorder="1" applyAlignment="1">
      <alignment horizontal="right"/>
    </xf>
    <xf numFmtId="0" fontId="4" fillId="4" borderId="1" xfId="0" applyFont="1" applyFill="1" applyBorder="1" applyAlignment="1">
      <alignment horizontal="left"/>
    </xf>
    <xf numFmtId="0" fontId="0" fillId="0" borderId="2" xfId="0" applyBorder="1"/>
    <xf numFmtId="164" fontId="0" fillId="0" borderId="2" xfId="0" applyNumberFormat="1" applyBorder="1"/>
    <xf numFmtId="2" fontId="0" fillId="0" borderId="35" xfId="0" applyNumberFormat="1" applyBorder="1"/>
    <xf numFmtId="0" fontId="6" fillId="2" borderId="31" xfId="0" applyFont="1" applyFill="1" applyBorder="1" applyAlignment="1">
      <alignment horizontal="center"/>
    </xf>
    <xf numFmtId="0" fontId="6" fillId="2" borderId="32" xfId="0" applyFont="1" applyFill="1" applyBorder="1" applyAlignment="1">
      <alignment horizontal="center"/>
    </xf>
    <xf numFmtId="0" fontId="6" fillId="2" borderId="32" xfId="0" applyFont="1" applyFill="1" applyBorder="1" applyAlignment="1">
      <alignment horizontal="center" wrapText="1"/>
    </xf>
    <xf numFmtId="3" fontId="6" fillId="2" borderId="32" xfId="0" applyNumberFormat="1" applyFont="1" applyFill="1" applyBorder="1" applyAlignment="1">
      <alignment horizontal="center" wrapText="1"/>
    </xf>
    <xf numFmtId="2" fontId="6" fillId="2" borderId="36" xfId="0" applyNumberFormat="1" applyFont="1" applyFill="1" applyBorder="1" applyAlignment="1">
      <alignment horizontal="center" wrapText="1"/>
    </xf>
    <xf numFmtId="0" fontId="31" fillId="36" borderId="19" xfId="0" applyFont="1" applyFill="1" applyBorder="1" applyAlignment="1">
      <alignment horizontal="center"/>
    </xf>
    <xf numFmtId="0" fontId="31" fillId="36" borderId="20" xfId="0" applyFont="1" applyFill="1" applyBorder="1" applyAlignment="1">
      <alignment horizontal="center"/>
    </xf>
    <xf numFmtId="0" fontId="31" fillId="36" borderId="17" xfId="0" applyFont="1" applyFill="1" applyBorder="1" applyAlignment="1">
      <alignment horizontal="center"/>
    </xf>
    <xf numFmtId="0" fontId="35" fillId="3" borderId="24" xfId="0" applyFont="1" applyFill="1" applyBorder="1" applyAlignment="1">
      <alignment horizontal="right"/>
    </xf>
    <xf numFmtId="0" fontId="40" fillId="0" borderId="23" xfId="0" applyFont="1" applyBorder="1"/>
    <xf numFmtId="0" fontId="40" fillId="3" borderId="28" xfId="0" applyFont="1" applyFill="1" applyBorder="1" applyAlignment="1">
      <alignment horizontal="right"/>
    </xf>
    <xf numFmtId="0" fontId="40" fillId="3" borderId="1" xfId="0" applyFont="1" applyFill="1" applyBorder="1" applyAlignment="1">
      <alignment horizontal="right"/>
    </xf>
    <xf numFmtId="0" fontId="40" fillId="3" borderId="34" xfId="0" applyFont="1" applyFill="1" applyBorder="1"/>
    <xf numFmtId="0" fontId="33" fillId="3" borderId="23" xfId="0" applyFont="1" applyFill="1" applyBorder="1"/>
    <xf numFmtId="0" fontId="32" fillId="3" borderId="23" xfId="0" applyFont="1" applyFill="1" applyBorder="1"/>
    <xf numFmtId="0" fontId="37" fillId="3" borderId="24" xfId="0" applyFont="1" applyFill="1" applyBorder="1" applyAlignment="1">
      <alignment horizontal="right"/>
    </xf>
    <xf numFmtId="0" fontId="40" fillId="3" borderId="24" xfId="0" applyFont="1" applyFill="1" applyBorder="1" applyAlignment="1">
      <alignment horizontal="right"/>
    </xf>
    <xf numFmtId="0" fontId="38" fillId="3" borderId="24" xfId="0" applyFont="1" applyFill="1" applyBorder="1" applyAlignment="1">
      <alignment horizontal="right"/>
    </xf>
    <xf numFmtId="0" fontId="40" fillId="3" borderId="1" xfId="0" applyFont="1" applyFill="1" applyBorder="1"/>
    <xf numFmtId="0" fontId="37" fillId="3" borderId="1" xfId="0" applyFont="1" applyFill="1" applyBorder="1"/>
    <xf numFmtId="0" fontId="38" fillId="3" borderId="1" xfId="0" applyFont="1" applyFill="1" applyBorder="1"/>
    <xf numFmtId="0" fontId="30" fillId="4" borderId="54" xfId="0" applyFont="1" applyFill="1" applyBorder="1"/>
    <xf numFmtId="0" fontId="45" fillId="3" borderId="34" xfId="0" applyFont="1" applyFill="1" applyBorder="1"/>
    <xf numFmtId="0" fontId="45" fillId="3" borderId="58" xfId="0" applyFont="1" applyFill="1" applyBorder="1"/>
    <xf numFmtId="0" fontId="33" fillId="3" borderId="30" xfId="0" applyFont="1" applyFill="1" applyBorder="1" applyAlignment="1">
      <alignment horizontal="right"/>
    </xf>
    <xf numFmtId="0" fontId="33" fillId="3" borderId="2" xfId="0" applyFont="1" applyFill="1" applyBorder="1" applyAlignment="1">
      <alignment horizontal="right"/>
    </xf>
    <xf numFmtId="0" fontId="33" fillId="3" borderId="22" xfId="0" applyFont="1" applyFill="1" applyBorder="1"/>
    <xf numFmtId="0" fontId="34" fillId="3" borderId="30" xfId="0" applyFont="1" applyFill="1" applyBorder="1" applyAlignment="1">
      <alignment horizontal="right"/>
    </xf>
    <xf numFmtId="0" fontId="34" fillId="3" borderId="2" xfId="0" applyFont="1" applyFill="1" applyBorder="1" applyAlignment="1">
      <alignment horizontal="right"/>
    </xf>
    <xf numFmtId="0" fontId="34" fillId="3" borderId="22" xfId="0" applyFont="1" applyFill="1" applyBorder="1"/>
    <xf numFmtId="0" fontId="45" fillId="3" borderId="35" xfId="0" applyFont="1" applyFill="1" applyBorder="1"/>
    <xf numFmtId="0" fontId="28" fillId="3" borderId="59" xfId="0" applyFont="1" applyFill="1" applyBorder="1" applyAlignment="1">
      <alignment horizontal="center" wrapText="1"/>
    </xf>
    <xf numFmtId="0" fontId="28" fillId="3" borderId="60" xfId="0" applyFont="1" applyFill="1" applyBorder="1" applyAlignment="1">
      <alignment horizontal="center" wrapText="1"/>
    </xf>
    <xf numFmtId="0" fontId="28" fillId="3" borderId="61" xfId="0" applyFont="1" applyFill="1" applyBorder="1" applyAlignment="1">
      <alignment horizontal="center" wrapText="1"/>
    </xf>
    <xf numFmtId="0" fontId="29" fillId="3" borderId="59" xfId="0" applyFont="1" applyFill="1" applyBorder="1" applyAlignment="1">
      <alignment horizontal="center" wrapText="1"/>
    </xf>
    <xf numFmtId="0" fontId="29" fillId="3" borderId="60" xfId="0" applyFont="1" applyFill="1" applyBorder="1" applyAlignment="1">
      <alignment horizontal="center" wrapText="1"/>
    </xf>
    <xf numFmtId="0" fontId="29" fillId="3" borderId="62" xfId="0" applyFont="1" applyFill="1" applyBorder="1" applyAlignment="1">
      <alignment horizontal="center" wrapText="1"/>
    </xf>
    <xf numFmtId="0" fontId="30" fillId="3" borderId="57" xfId="0" applyFont="1" applyFill="1" applyBorder="1" applyAlignment="1">
      <alignment horizontal="center" wrapText="1"/>
    </xf>
    <xf numFmtId="0" fontId="30" fillId="3" borderId="64" xfId="0" applyFont="1" applyFill="1" applyBorder="1" applyAlignment="1">
      <alignment horizontal="center" wrapText="1"/>
    </xf>
    <xf numFmtId="0" fontId="35" fillId="3" borderId="1" xfId="0" applyFont="1" applyFill="1" applyBorder="1"/>
    <xf numFmtId="0" fontId="35" fillId="3" borderId="26" xfId="0" applyFont="1" applyFill="1" applyBorder="1" applyAlignment="1">
      <alignment horizontal="right"/>
    </xf>
    <xf numFmtId="0" fontId="35" fillId="3" borderId="26" xfId="0" applyFont="1" applyFill="1" applyBorder="1"/>
    <xf numFmtId="0" fontId="0" fillId="0" borderId="33" xfId="0" applyBorder="1"/>
    <xf numFmtId="0" fontId="7" fillId="0" borderId="34" xfId="0" applyFont="1" applyBorder="1"/>
    <xf numFmtId="0" fontId="46" fillId="3" borderId="33" xfId="0" applyFont="1" applyFill="1" applyBorder="1"/>
    <xf numFmtId="0" fontId="46" fillId="3" borderId="34" xfId="0" applyFont="1" applyFill="1" applyBorder="1"/>
    <xf numFmtId="0" fontId="47" fillId="3" borderId="34" xfId="0" applyFont="1" applyFill="1" applyBorder="1"/>
    <xf numFmtId="0" fontId="44" fillId="3" borderId="35" xfId="0" applyFont="1" applyFill="1" applyBorder="1"/>
    <xf numFmtId="0" fontId="44" fillId="3" borderId="34" xfId="0" applyFont="1" applyFill="1" applyBorder="1"/>
    <xf numFmtId="0" fontId="30" fillId="3" borderId="65" xfId="0" applyFont="1" applyFill="1" applyBorder="1" applyAlignment="1">
      <alignment horizontal="center" wrapText="1"/>
    </xf>
    <xf numFmtId="0" fontId="35" fillId="3" borderId="66" xfId="0" applyFont="1" applyFill="1" applyBorder="1" applyAlignment="1">
      <alignment horizontal="right"/>
    </xf>
    <xf numFmtId="0" fontId="29" fillId="3" borderId="61" xfId="0" applyFont="1" applyFill="1" applyBorder="1" applyAlignment="1">
      <alignment horizontal="center" wrapText="1"/>
    </xf>
    <xf numFmtId="0" fontId="34" fillId="3" borderId="34" xfId="0" applyFont="1" applyFill="1" applyBorder="1"/>
    <xf numFmtId="0" fontId="40" fillId="4" borderId="23" xfId="0" applyFont="1" applyFill="1" applyBorder="1"/>
    <xf numFmtId="0" fontId="40" fillId="4" borderId="30" xfId="0" applyFont="1" applyFill="1" applyBorder="1"/>
    <xf numFmtId="0" fontId="40" fillId="4" borderId="2" xfId="0" applyFont="1" applyFill="1" applyBorder="1"/>
    <xf numFmtId="0" fontId="40" fillId="4" borderId="22" xfId="0" applyFont="1" applyFill="1" applyBorder="1"/>
    <xf numFmtId="0" fontId="40" fillId="4" borderId="34" xfId="0" applyFont="1" applyFill="1" applyBorder="1"/>
    <xf numFmtId="0" fontId="40" fillId="4" borderId="24" xfId="0" applyFont="1" applyFill="1" applyBorder="1"/>
    <xf numFmtId="0" fontId="40" fillId="4" borderId="1" xfId="0" applyFont="1" applyFill="1" applyBorder="1"/>
    <xf numFmtId="0" fontId="40" fillId="0" borderId="1" xfId="0" applyFont="1" applyBorder="1"/>
    <xf numFmtId="0" fontId="40" fillId="0" borderId="34" xfId="0" applyFont="1" applyBorder="1"/>
    <xf numFmtId="0" fontId="40" fillId="4" borderId="45" xfId="0" applyFont="1" applyFill="1" applyBorder="1"/>
    <xf numFmtId="164" fontId="39" fillId="0" borderId="28" xfId="0" applyNumberFormat="1" applyFont="1" applyBorder="1" applyAlignment="1">
      <alignment horizontal="center"/>
    </xf>
    <xf numFmtId="164" fontId="39" fillId="4" borderId="53" xfId="0" applyNumberFormat="1" applyFont="1" applyFill="1" applyBorder="1" applyAlignment="1">
      <alignment horizontal="center"/>
    </xf>
    <xf numFmtId="164" fontId="39" fillId="0" borderId="34" xfId="0" applyNumberFormat="1" applyFont="1" applyBorder="1" applyAlignment="1">
      <alignment horizontal="center"/>
    </xf>
    <xf numFmtId="3" fontId="7" fillId="0" borderId="0" xfId="0" applyNumberFormat="1" applyFont="1"/>
    <xf numFmtId="0" fontId="4" fillId="0" borderId="0" xfId="0" applyFont="1" applyAlignment="1">
      <alignment horizontal="right"/>
    </xf>
    <xf numFmtId="0" fontId="4" fillId="0" borderId="63" xfId="0" applyFont="1" applyBorder="1"/>
    <xf numFmtId="0" fontId="0" fillId="0" borderId="55" xfId="0" applyBorder="1"/>
    <xf numFmtId="0" fontId="0" fillId="0" borderId="67" xfId="0" applyBorder="1"/>
    <xf numFmtId="164" fontId="0" fillId="0" borderId="55" xfId="0" applyNumberFormat="1" applyBorder="1"/>
    <xf numFmtId="2" fontId="0" fillId="0" borderId="58" xfId="0" applyNumberFormat="1" applyBorder="1"/>
    <xf numFmtId="0" fontId="39" fillId="2" borderId="20" xfId="0" applyFont="1" applyFill="1" applyBorder="1" applyAlignment="1">
      <alignment horizontal="right" vertical="center"/>
    </xf>
    <xf numFmtId="0" fontId="7" fillId="2" borderId="17" xfId="0" applyFont="1" applyFill="1" applyBorder="1"/>
    <xf numFmtId="0" fontId="24" fillId="2" borderId="21" xfId="0" applyFont="1" applyFill="1" applyBorder="1" applyAlignment="1">
      <alignment horizontal="center" vertical="center"/>
    </xf>
    <xf numFmtId="0" fontId="20" fillId="2" borderId="17" xfId="0" applyFont="1" applyFill="1" applyBorder="1" applyAlignment="1">
      <alignment horizontal="centerContinuous"/>
    </xf>
    <xf numFmtId="3" fontId="20" fillId="2" borderId="21" xfId="0" applyNumberFormat="1" applyFont="1" applyFill="1" applyBorder="1" applyAlignment="1">
      <alignment horizontal="centerContinuous"/>
    </xf>
    <xf numFmtId="0" fontId="7" fillId="4" borderId="1" xfId="0" applyFont="1" applyFill="1" applyBorder="1"/>
    <xf numFmtId="0" fontId="6" fillId="2" borderId="52" xfId="0" applyFont="1" applyFill="1" applyBorder="1" applyAlignment="1">
      <alignment horizontal="center" wrapText="1"/>
    </xf>
    <xf numFmtId="0" fontId="24" fillId="2" borderId="20" xfId="0" applyFont="1" applyFill="1" applyBorder="1" applyAlignment="1">
      <alignment horizontal="right" vertical="center"/>
    </xf>
    <xf numFmtId="0" fontId="5" fillId="0" borderId="38" xfId="0" applyFont="1" applyBorder="1"/>
    <xf numFmtId="0" fontId="6" fillId="2" borderId="54" xfId="0" applyFont="1" applyFill="1" applyBorder="1" applyAlignment="1">
      <alignment horizontal="center" wrapText="1"/>
    </xf>
    <xf numFmtId="0" fontId="0" fillId="0" borderId="41" xfId="0" applyBorder="1"/>
    <xf numFmtId="0" fontId="0" fillId="0" borderId="24" xfId="0" applyBorder="1"/>
    <xf numFmtId="0" fontId="0" fillId="0" borderId="39" xfId="0" applyBorder="1"/>
    <xf numFmtId="0" fontId="24" fillId="2" borderId="17" xfId="0" applyFont="1" applyFill="1" applyBorder="1" applyAlignment="1">
      <alignment horizontal="center"/>
    </xf>
    <xf numFmtId="0" fontId="5" fillId="0" borderId="68" xfId="0" applyFont="1" applyBorder="1"/>
    <xf numFmtId="0" fontId="6" fillId="2" borderId="56" xfId="0" applyFont="1" applyFill="1" applyBorder="1" applyAlignment="1">
      <alignment horizontal="center" wrapText="1"/>
    </xf>
    <xf numFmtId="0" fontId="6" fillId="2" borderId="57" xfId="0" applyFont="1" applyFill="1" applyBorder="1" applyAlignment="1">
      <alignment horizontal="center" wrapText="1"/>
    </xf>
    <xf numFmtId="0" fontId="6" fillId="2" borderId="64" xfId="0" applyFont="1" applyFill="1" applyBorder="1" applyAlignment="1">
      <alignment horizontal="center" wrapText="1"/>
    </xf>
    <xf numFmtId="1" fontId="4" fillId="4" borderId="1" xfId="0" applyNumberFormat="1" applyFont="1" applyFill="1" applyBorder="1" applyAlignment="1">
      <alignment horizontal="left"/>
    </xf>
    <xf numFmtId="1" fontId="7" fillId="4" borderId="1" xfId="0" applyNumberFormat="1" applyFont="1" applyFill="1" applyBorder="1" applyAlignment="1">
      <alignment horizontal="left"/>
    </xf>
    <xf numFmtId="0" fontId="0" fillId="0" borderId="25" xfId="0" applyBorder="1"/>
    <xf numFmtId="1" fontId="4" fillId="4" borderId="26" xfId="0" applyNumberFormat="1" applyFont="1" applyFill="1" applyBorder="1" applyAlignment="1">
      <alignment horizontal="left"/>
    </xf>
    <xf numFmtId="0" fontId="0" fillId="0" borderId="26" xfId="0" applyBorder="1"/>
    <xf numFmtId="0" fontId="42" fillId="0" borderId="0" xfId="0" applyFont="1" applyAlignment="1">
      <alignment horizontal="center"/>
    </xf>
    <xf numFmtId="0" fontId="31" fillId="36" borderId="0" xfId="0" applyFont="1" applyFill="1" applyAlignment="1">
      <alignment horizontal="center"/>
    </xf>
    <xf numFmtId="1" fontId="4" fillId="4" borderId="55" xfId="0" applyNumberFormat="1" applyFont="1" applyFill="1" applyBorder="1" applyAlignment="1">
      <alignment horizontal="left"/>
    </xf>
    <xf numFmtId="0" fontId="0" fillId="0" borderId="58" xfId="0" applyBorder="1"/>
    <xf numFmtId="0" fontId="0" fillId="4" borderId="32" xfId="0" applyFill="1" applyBorder="1" applyAlignment="1">
      <alignment horizontal="left"/>
    </xf>
    <xf numFmtId="0" fontId="4" fillId="4" borderId="32" xfId="0" applyFont="1" applyFill="1" applyBorder="1"/>
    <xf numFmtId="0" fontId="0" fillId="4" borderId="32" xfId="0" applyFill="1" applyBorder="1"/>
    <xf numFmtId="0" fontId="43" fillId="2" borderId="0" xfId="0" applyFont="1" applyFill="1" applyAlignment="1">
      <alignment horizontal="center"/>
    </xf>
    <xf numFmtId="0" fontId="43" fillId="2" borderId="0" xfId="0" applyFont="1" applyFill="1" applyAlignment="1">
      <alignment horizontal="center" vertical="center" wrapText="1"/>
    </xf>
    <xf numFmtId="0" fontId="0" fillId="4" borderId="31" xfId="0" applyFill="1" applyBorder="1" applyAlignment="1">
      <alignment horizontal="left"/>
    </xf>
    <xf numFmtId="0" fontId="7" fillId="2" borderId="1" xfId="0" applyFont="1" applyFill="1" applyBorder="1"/>
    <xf numFmtId="3" fontId="7" fillId="2" borderId="34" xfId="0" applyNumberFormat="1" applyFont="1" applyFill="1" applyBorder="1"/>
    <xf numFmtId="0" fontId="0" fillId="2" borderId="25" xfId="0" applyFill="1" applyBorder="1"/>
    <xf numFmtId="0" fontId="4" fillId="2" borderId="26" xfId="0" applyFont="1" applyFill="1" applyBorder="1" applyAlignment="1">
      <alignment horizontal="left"/>
    </xf>
    <xf numFmtId="0" fontId="0" fillId="2" borderId="26" xfId="0" applyFill="1" applyBorder="1"/>
    <xf numFmtId="0" fontId="7" fillId="2" borderId="26" xfId="0" applyFont="1" applyFill="1" applyBorder="1"/>
    <xf numFmtId="3" fontId="7" fillId="2" borderId="33" xfId="0" applyNumberFormat="1" applyFont="1" applyFill="1" applyBorder="1"/>
    <xf numFmtId="0" fontId="0" fillId="2" borderId="32" xfId="0" applyFill="1" applyBorder="1" applyAlignment="1">
      <alignment horizontal="left"/>
    </xf>
    <xf numFmtId="0" fontId="0" fillId="2" borderId="36" xfId="0" applyFill="1" applyBorder="1" applyAlignment="1">
      <alignment horizontal="left"/>
    </xf>
    <xf numFmtId="0" fontId="48" fillId="2" borderId="17" xfId="0" applyFont="1" applyFill="1" applyBorder="1" applyAlignment="1">
      <alignment vertical="center"/>
    </xf>
    <xf numFmtId="0" fontId="48" fillId="2" borderId="17" xfId="0" applyFont="1" applyFill="1" applyBorder="1" applyAlignment="1">
      <alignment horizontal="left" vertical="center"/>
    </xf>
    <xf numFmtId="0" fontId="0" fillId="0" borderId="0" xfId="0" applyBorder="1"/>
    <xf numFmtId="0" fontId="4" fillId="0" borderId="28" xfId="0" applyFont="1" applyFill="1" applyBorder="1" applyAlignment="1">
      <alignment horizontal="center"/>
    </xf>
    <xf numFmtId="0" fontId="4" fillId="0" borderId="1" xfId="0" applyFont="1" applyFill="1" applyBorder="1" applyAlignment="1">
      <alignment horizontal="center"/>
    </xf>
    <xf numFmtId="0" fontId="4" fillId="0" borderId="23" xfId="0" applyFont="1" applyFill="1" applyBorder="1"/>
    <xf numFmtId="0" fontId="0" fillId="0" borderId="28" xfId="0" applyFill="1" applyBorder="1"/>
    <xf numFmtId="1" fontId="4" fillId="0" borderId="1" xfId="0" applyNumberFormat="1" applyFont="1" applyFill="1" applyBorder="1" applyAlignment="1">
      <alignment horizontal="left"/>
    </xf>
    <xf numFmtId="0" fontId="0" fillId="0" borderId="1" xfId="0" applyFill="1" applyBorder="1"/>
    <xf numFmtId="0" fontId="0" fillId="0" borderId="34" xfId="0" applyFill="1" applyBorder="1"/>
    <xf numFmtId="0" fontId="0" fillId="0" borderId="24" xfId="0" applyFill="1" applyBorder="1"/>
    <xf numFmtId="164" fontId="0" fillId="0" borderId="1" xfId="0" applyNumberFormat="1" applyFill="1" applyBorder="1"/>
    <xf numFmtId="2" fontId="0" fillId="0" borderId="34" xfId="0" applyNumberFormat="1" applyFill="1" applyBorder="1"/>
    <xf numFmtId="0" fontId="0" fillId="0" borderId="0" xfId="0" applyFill="1"/>
    <xf numFmtId="0" fontId="4" fillId="0" borderId="1" xfId="0" applyFont="1" applyFill="1" applyBorder="1" applyAlignment="1">
      <alignment horizontal="center" vertical="center" wrapText="1"/>
    </xf>
    <xf numFmtId="0" fontId="4" fillId="0" borderId="23" xfId="0" applyFont="1" applyFill="1" applyBorder="1" applyAlignment="1">
      <alignment horizontal="left"/>
    </xf>
    <xf numFmtId="1" fontId="7" fillId="0" borderId="1" xfId="0" applyNumberFormat="1" applyFont="1" applyFill="1" applyBorder="1" applyAlignment="1">
      <alignment horizontal="left"/>
    </xf>
    <xf numFmtId="0" fontId="7" fillId="0" borderId="0" xfId="0" applyFont="1" applyFill="1"/>
    <xf numFmtId="1" fontId="0" fillId="0" borderId="34" xfId="0" applyNumberFormat="1" applyFill="1" applyBorder="1"/>
    <xf numFmtId="0" fontId="1" fillId="0" borderId="0" xfId="0" applyFont="1" applyBorder="1"/>
    <xf numFmtId="0" fontId="0" fillId="0" borderId="0" xfId="0" applyFont="1" applyBorder="1" applyAlignment="1">
      <alignment horizontal="right"/>
    </xf>
    <xf numFmtId="0" fontId="0" fillId="0" borderId="0" xfId="0" applyFont="1" applyAlignment="1">
      <alignment horizontal="right"/>
    </xf>
    <xf numFmtId="0" fontId="1" fillId="0" borderId="0" xfId="0" applyFont="1" applyAlignment="1">
      <alignment shrinkToFit="1"/>
    </xf>
    <xf numFmtId="0" fontId="1" fillId="0" borderId="0" xfId="0" applyFont="1" applyAlignment="1">
      <alignment horizontal="left"/>
    </xf>
    <xf numFmtId="0" fontId="26" fillId="37" borderId="13" xfId="0" applyFont="1" applyFill="1" applyBorder="1" applyAlignment="1">
      <alignment horizontal="center"/>
    </xf>
    <xf numFmtId="0" fontId="2" fillId="4" borderId="0" xfId="0" applyFont="1" applyFill="1"/>
    <xf numFmtId="0" fontId="49" fillId="4" borderId="1" xfId="0" applyFont="1" applyFill="1" applyBorder="1"/>
    <xf numFmtId="0" fontId="49" fillId="4" borderId="1" xfId="0" applyFont="1" applyFill="1" applyBorder="1" applyAlignment="1">
      <alignment shrinkToFit="1"/>
    </xf>
    <xf numFmtId="0" fontId="49" fillId="4" borderId="47" xfId="0" applyFont="1" applyFill="1" applyBorder="1"/>
    <xf numFmtId="0" fontId="50" fillId="37" borderId="13" xfId="0" applyFont="1" applyFill="1" applyBorder="1"/>
    <xf numFmtId="0" fontId="51" fillId="4" borderId="1" xfId="0" applyFont="1" applyFill="1" applyBorder="1"/>
    <xf numFmtId="0" fontId="51" fillId="4" borderId="1" xfId="0" applyFont="1" applyFill="1" applyBorder="1" applyAlignment="1">
      <alignment shrinkToFit="1"/>
    </xf>
    <xf numFmtId="0" fontId="50" fillId="4" borderId="18" xfId="0" applyFont="1" applyFill="1" applyBorder="1"/>
    <xf numFmtId="0" fontId="0" fillId="0" borderId="0" xfId="0" applyFont="1"/>
    <xf numFmtId="0" fontId="0" fillId="0" borderId="0" xfId="0" applyFont="1" applyAlignment="1">
      <alignment shrinkToFit="1"/>
    </xf>
    <xf numFmtId="0" fontId="33" fillId="0"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Andrew Frankel" id="{20A7AA8B-E61C-4602-9F86-B69EAB0102C0}" userId="S::afrankel@acementor.org::2c22f239-97f3-479d-9a36-9a20011dd1a9"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 dT="2023-11-10T17:15:01.43" personId="{20A7AA8B-E61C-4602-9F86-B69EAB0102C0}" id="{160E2EAB-F234-45CD-8191-29886B1E8449}">
    <text>It is part of ACE's mission to increase the diversity, equity, and inclusion, in the design/construction industry workforce. This requires proactively recruiting students and volunteers from communities traditionally underrepresented in the industry. What efforts, if any, is your affiliate undertaking to achieve this goal? (select all that apply)</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11B07-6523-4DC6-8C4F-A2B3268ED755}">
  <dimension ref="A1:DN126"/>
  <sheetViews>
    <sheetView tabSelected="1" zoomScaleNormal="100" workbookViewId="0">
      <pane ySplit="1" topLeftCell="A11" activePane="bottomLeft" state="frozen"/>
      <selection pane="bottomLeft" activeCell="R26" sqref="R26"/>
    </sheetView>
  </sheetViews>
  <sheetFormatPr defaultRowHeight="14.4" x14ac:dyDescent="0.3"/>
  <cols>
    <col min="1" max="1" width="6" style="53" customWidth="1"/>
    <col min="2" max="2" width="6.21875" style="61" bestFit="1" customWidth="1"/>
    <col min="3" max="3" width="23.77734375" customWidth="1"/>
    <col min="4" max="4" width="10.44140625" style="11" customWidth="1"/>
    <col min="5" max="5" width="9" customWidth="1"/>
    <col min="6" max="6" width="10.77734375" customWidth="1"/>
    <col min="7" max="7" width="11.109375" bestFit="1" customWidth="1"/>
    <col min="8" max="8" width="9.5546875" customWidth="1"/>
    <col min="9" max="9" width="6.5546875" style="8" customWidth="1"/>
    <col min="10" max="10" width="6.6640625" customWidth="1"/>
    <col min="11" max="11" width="11.6640625" customWidth="1"/>
    <col min="12" max="12" width="12.44140625" customWidth="1"/>
    <col min="13" max="13" width="11.88671875" customWidth="1"/>
    <col min="14" max="14" width="12.88671875" customWidth="1"/>
    <col min="15" max="15" width="8.5546875" style="62" bestFit="1" customWidth="1"/>
    <col min="16" max="16" width="3.6640625" style="62" customWidth="1"/>
    <col min="17" max="17" width="11.21875" style="62" customWidth="1"/>
    <col min="18" max="18" width="21.44140625" style="6" bestFit="1" customWidth="1"/>
    <col min="19" max="19" width="32.109375" style="6" bestFit="1" customWidth="1"/>
    <col min="20" max="20" width="29.109375" style="5" bestFit="1" customWidth="1"/>
    <col min="21" max="21" width="34.33203125" style="5" customWidth="1"/>
    <col min="22" max="22" width="29.109375" bestFit="1" customWidth="1"/>
  </cols>
  <sheetData>
    <row r="1" spans="1:21" s="164" customFormat="1" ht="43.8" thickBot="1" x14ac:dyDescent="0.35">
      <c r="A1" s="186" t="s">
        <v>0</v>
      </c>
      <c r="B1" s="187" t="s">
        <v>90</v>
      </c>
      <c r="C1" s="265" t="s">
        <v>1</v>
      </c>
      <c r="D1" s="274" t="s">
        <v>2</v>
      </c>
      <c r="E1" s="275" t="s">
        <v>199</v>
      </c>
      <c r="F1" s="275" t="s">
        <v>3</v>
      </c>
      <c r="G1" s="276" t="s">
        <v>4</v>
      </c>
      <c r="H1" s="268" t="s">
        <v>5</v>
      </c>
      <c r="I1" s="188" t="s">
        <v>6</v>
      </c>
      <c r="J1" s="188" t="s">
        <v>7</v>
      </c>
      <c r="K1" s="188" t="s">
        <v>149</v>
      </c>
      <c r="L1" s="188" t="s">
        <v>150</v>
      </c>
      <c r="M1" s="189" t="s">
        <v>181</v>
      </c>
      <c r="N1" s="189" t="s">
        <v>182</v>
      </c>
      <c r="O1" s="190" t="s">
        <v>91</v>
      </c>
      <c r="P1" s="166"/>
    </row>
    <row r="2" spans="1:21" s="165" customFormat="1" x14ac:dyDescent="0.3">
      <c r="A2" s="173" t="s">
        <v>25</v>
      </c>
      <c r="B2" s="162">
        <v>1998</v>
      </c>
      <c r="C2" s="163" t="s">
        <v>85</v>
      </c>
      <c r="D2" s="279">
        <v>77</v>
      </c>
      <c r="E2" s="280">
        <v>14</v>
      </c>
      <c r="F2" s="281">
        <v>111</v>
      </c>
      <c r="G2" s="228">
        <v>62</v>
      </c>
      <c r="H2" s="269">
        <v>31</v>
      </c>
      <c r="I2" s="183">
        <v>8</v>
      </c>
      <c r="J2" s="183">
        <v>17</v>
      </c>
      <c r="K2" s="183">
        <v>4</v>
      </c>
      <c r="L2" s="183">
        <v>0</v>
      </c>
      <c r="M2" s="184">
        <v>17000</v>
      </c>
      <c r="N2" s="184">
        <v>0</v>
      </c>
      <c r="O2" s="185"/>
      <c r="P2" s="120"/>
      <c r="Q2" s="97"/>
      <c r="R2" s="97"/>
      <c r="S2" s="97"/>
      <c r="T2" s="97"/>
      <c r="U2" s="97"/>
    </row>
    <row r="3" spans="1:21" s="7" customFormat="1" x14ac:dyDescent="0.3">
      <c r="A3" s="173" t="s">
        <v>25</v>
      </c>
      <c r="B3" s="162">
        <v>2000</v>
      </c>
      <c r="C3" s="163" t="s">
        <v>26</v>
      </c>
      <c r="D3" s="107">
        <v>226</v>
      </c>
      <c r="E3" s="277">
        <v>42</v>
      </c>
      <c r="F3" s="1">
        <v>373</v>
      </c>
      <c r="G3" s="180">
        <v>79</v>
      </c>
      <c r="H3" s="270">
        <v>15</v>
      </c>
      <c r="I3" s="1">
        <v>15</v>
      </c>
      <c r="J3" s="1">
        <v>26</v>
      </c>
      <c r="K3" s="1">
        <v>11</v>
      </c>
      <c r="L3" s="1">
        <v>3</v>
      </c>
      <c r="M3" s="25">
        <v>55000</v>
      </c>
      <c r="N3" s="25">
        <v>15000</v>
      </c>
      <c r="O3" s="180">
        <v>0.75</v>
      </c>
      <c r="P3" s="21"/>
      <c r="Q3"/>
      <c r="T3"/>
    </row>
    <row r="4" spans="1:21" s="7" customFormat="1" x14ac:dyDescent="0.3">
      <c r="A4" s="174" t="s">
        <v>25</v>
      </c>
      <c r="B4" s="10">
        <v>2010</v>
      </c>
      <c r="C4" s="129" t="s">
        <v>84</v>
      </c>
      <c r="D4" s="107">
        <v>31</v>
      </c>
      <c r="E4" s="278">
        <v>-4</v>
      </c>
      <c r="F4" s="1">
        <v>36</v>
      </c>
      <c r="G4" s="180">
        <v>16</v>
      </c>
      <c r="H4" s="270">
        <v>2</v>
      </c>
      <c r="I4" s="1">
        <v>2</v>
      </c>
      <c r="J4" s="1">
        <v>10</v>
      </c>
      <c r="K4" s="1">
        <v>28</v>
      </c>
      <c r="L4" s="1">
        <v>0</v>
      </c>
      <c r="M4" s="25">
        <v>29674</v>
      </c>
      <c r="N4" s="25">
        <v>0</v>
      </c>
      <c r="O4" s="108"/>
      <c r="P4" s="21"/>
      <c r="Q4"/>
      <c r="T4"/>
    </row>
    <row r="5" spans="1:21" x14ac:dyDescent="0.3">
      <c r="A5" s="174" t="s">
        <v>25</v>
      </c>
      <c r="B5" s="10">
        <v>2007</v>
      </c>
      <c r="C5" s="129" t="s">
        <v>27</v>
      </c>
      <c r="D5" s="107">
        <v>137</v>
      </c>
      <c r="E5" s="277">
        <v>15</v>
      </c>
      <c r="F5" s="1">
        <v>236</v>
      </c>
      <c r="G5" s="180">
        <v>130</v>
      </c>
      <c r="H5" s="270">
        <v>35</v>
      </c>
      <c r="I5" s="1">
        <v>7</v>
      </c>
      <c r="J5" s="1">
        <v>35</v>
      </c>
      <c r="K5" s="1">
        <v>28</v>
      </c>
      <c r="L5" s="1">
        <v>0</v>
      </c>
      <c r="M5" s="25">
        <v>250000</v>
      </c>
      <c r="N5" s="25">
        <v>0</v>
      </c>
      <c r="O5" s="180">
        <v>1</v>
      </c>
      <c r="P5" s="21"/>
      <c r="Q5"/>
      <c r="R5"/>
      <c r="S5"/>
      <c r="T5"/>
      <c r="U5"/>
    </row>
    <row r="6" spans="1:21" x14ac:dyDescent="0.3">
      <c r="A6" s="174" t="s">
        <v>25</v>
      </c>
      <c r="B6" s="10">
        <v>2010</v>
      </c>
      <c r="C6" s="129" t="s">
        <v>28</v>
      </c>
      <c r="D6" s="107">
        <v>34</v>
      </c>
      <c r="E6" s="277">
        <v>16</v>
      </c>
      <c r="F6" s="1">
        <v>58</v>
      </c>
      <c r="G6" s="180">
        <v>16</v>
      </c>
      <c r="H6" s="270">
        <v>3</v>
      </c>
      <c r="I6" s="1">
        <v>12</v>
      </c>
      <c r="J6" s="1">
        <v>12</v>
      </c>
      <c r="K6" s="1">
        <v>10</v>
      </c>
      <c r="L6" s="1">
        <v>0</v>
      </c>
      <c r="M6" s="25">
        <v>13000</v>
      </c>
      <c r="N6" s="25">
        <v>0</v>
      </c>
      <c r="O6" s="180">
        <v>0.5</v>
      </c>
      <c r="P6" s="23"/>
      <c r="Q6" s="9"/>
      <c r="R6"/>
      <c r="S6"/>
      <c r="T6"/>
      <c r="U6"/>
    </row>
    <row r="7" spans="1:21" x14ac:dyDescent="0.3">
      <c r="A7" s="174" t="s">
        <v>25</v>
      </c>
      <c r="B7" s="10">
        <v>2002</v>
      </c>
      <c r="C7" s="129" t="s">
        <v>29</v>
      </c>
      <c r="D7" s="107">
        <v>155</v>
      </c>
      <c r="E7" s="277">
        <v>22</v>
      </c>
      <c r="F7" s="1">
        <v>156</v>
      </c>
      <c r="G7" s="180">
        <v>58</v>
      </c>
      <c r="H7" s="270">
        <v>10</v>
      </c>
      <c r="I7" s="1">
        <v>10</v>
      </c>
      <c r="J7" s="1">
        <v>20</v>
      </c>
      <c r="K7" s="1">
        <v>5</v>
      </c>
      <c r="L7" s="1">
        <v>0</v>
      </c>
      <c r="M7" s="25">
        <v>25000</v>
      </c>
      <c r="N7" s="25">
        <v>0</v>
      </c>
      <c r="O7" s="180">
        <v>0.25</v>
      </c>
      <c r="P7" s="21"/>
      <c r="Q7"/>
      <c r="R7"/>
      <c r="S7"/>
      <c r="T7"/>
      <c r="U7"/>
    </row>
    <row r="8" spans="1:21" s="11" customFormat="1" x14ac:dyDescent="0.3">
      <c r="A8" s="174" t="s">
        <v>25</v>
      </c>
      <c r="B8" s="10">
        <v>2005</v>
      </c>
      <c r="C8" s="129" t="s">
        <v>30</v>
      </c>
      <c r="D8" s="107">
        <v>34</v>
      </c>
      <c r="E8" s="278">
        <v>-8</v>
      </c>
      <c r="F8" s="1">
        <v>46</v>
      </c>
      <c r="G8" s="180">
        <v>16</v>
      </c>
      <c r="H8" s="270">
        <v>5</v>
      </c>
      <c r="I8" s="1">
        <v>4</v>
      </c>
      <c r="J8" s="1">
        <v>12</v>
      </c>
      <c r="K8" s="1">
        <v>23</v>
      </c>
      <c r="L8" s="1">
        <v>0</v>
      </c>
      <c r="M8" s="25">
        <v>27050</v>
      </c>
      <c r="N8" s="25">
        <v>0</v>
      </c>
      <c r="O8" s="108"/>
      <c r="P8" s="21"/>
      <c r="Q8"/>
      <c r="T8"/>
    </row>
    <row r="9" spans="1:21" x14ac:dyDescent="0.3">
      <c r="A9" s="174" t="s">
        <v>25</v>
      </c>
      <c r="B9" s="10">
        <v>2005</v>
      </c>
      <c r="C9" s="129" t="s">
        <v>31</v>
      </c>
      <c r="D9" s="107">
        <v>14</v>
      </c>
      <c r="E9" s="277">
        <v>0</v>
      </c>
      <c r="F9" s="1">
        <v>24</v>
      </c>
      <c r="G9" s="180">
        <v>6</v>
      </c>
      <c r="H9" s="270">
        <v>5</v>
      </c>
      <c r="I9" s="1">
        <v>3</v>
      </c>
      <c r="J9" s="1">
        <v>9</v>
      </c>
      <c r="K9" s="1">
        <v>2</v>
      </c>
      <c r="L9" s="1">
        <v>0</v>
      </c>
      <c r="M9" s="25">
        <v>5000</v>
      </c>
      <c r="N9" s="25">
        <v>0</v>
      </c>
      <c r="O9" s="180"/>
      <c r="P9" s="21"/>
      <c r="Q9"/>
      <c r="R9"/>
      <c r="S9"/>
      <c r="T9"/>
      <c r="U9"/>
    </row>
    <row r="10" spans="1:21" x14ac:dyDescent="0.3">
      <c r="A10" s="174" t="s">
        <v>25</v>
      </c>
      <c r="B10" s="10">
        <v>2008</v>
      </c>
      <c r="C10" s="129" t="s">
        <v>32</v>
      </c>
      <c r="D10" s="107">
        <v>20</v>
      </c>
      <c r="E10" s="278">
        <v>-3</v>
      </c>
      <c r="F10" s="1">
        <v>57</v>
      </c>
      <c r="G10" s="180">
        <v>17</v>
      </c>
      <c r="H10" s="270">
        <v>9</v>
      </c>
      <c r="I10" s="1">
        <v>2</v>
      </c>
      <c r="J10" s="1">
        <v>17</v>
      </c>
      <c r="K10" s="1">
        <v>7</v>
      </c>
      <c r="L10" s="1">
        <v>0</v>
      </c>
      <c r="M10" s="25">
        <v>20000</v>
      </c>
      <c r="N10" s="25">
        <v>0</v>
      </c>
      <c r="O10" s="108"/>
      <c r="P10" s="21"/>
      <c r="Q10"/>
      <c r="R10"/>
      <c r="S10"/>
      <c r="T10"/>
      <c r="U10"/>
    </row>
    <row r="11" spans="1:21" x14ac:dyDescent="0.3">
      <c r="A11" s="174" t="s">
        <v>25</v>
      </c>
      <c r="B11" s="10">
        <v>2018</v>
      </c>
      <c r="C11" s="129" t="s">
        <v>33</v>
      </c>
      <c r="D11" s="107">
        <v>13</v>
      </c>
      <c r="E11" s="277">
        <v>6</v>
      </c>
      <c r="F11" s="1">
        <v>27</v>
      </c>
      <c r="G11" s="180">
        <v>3</v>
      </c>
      <c r="H11" s="270">
        <v>3</v>
      </c>
      <c r="I11" s="1">
        <v>3</v>
      </c>
      <c r="J11" s="1">
        <v>9</v>
      </c>
      <c r="K11" s="1">
        <v>9</v>
      </c>
      <c r="L11" s="1">
        <v>0</v>
      </c>
      <c r="M11" s="25">
        <v>12500</v>
      </c>
      <c r="N11" s="25">
        <v>0</v>
      </c>
      <c r="O11" s="108"/>
      <c r="P11" s="21"/>
      <c r="Q11"/>
      <c r="R11"/>
      <c r="S11"/>
      <c r="T11"/>
      <c r="U11"/>
    </row>
    <row r="12" spans="1:21" s="11" customFormat="1" x14ac:dyDescent="0.3">
      <c r="A12" s="174" t="s">
        <v>25</v>
      </c>
      <c r="B12" s="10">
        <v>1999</v>
      </c>
      <c r="C12" s="129" t="s">
        <v>34</v>
      </c>
      <c r="D12" s="107">
        <v>119</v>
      </c>
      <c r="E12" s="277">
        <v>58</v>
      </c>
      <c r="F12" s="1">
        <v>167</v>
      </c>
      <c r="G12" s="180">
        <v>33</v>
      </c>
      <c r="H12" s="270">
        <v>12</v>
      </c>
      <c r="I12" s="1">
        <v>5</v>
      </c>
      <c r="J12" s="1">
        <v>20</v>
      </c>
      <c r="K12" s="1">
        <v>9</v>
      </c>
      <c r="L12" s="1">
        <v>0</v>
      </c>
      <c r="M12" s="25">
        <v>39000</v>
      </c>
      <c r="N12" s="25">
        <v>0</v>
      </c>
      <c r="O12" s="180">
        <v>0.25</v>
      </c>
      <c r="P12" s="21"/>
      <c r="Q12"/>
      <c r="T12"/>
    </row>
    <row r="13" spans="1:21" x14ac:dyDescent="0.3">
      <c r="A13" s="174" t="s">
        <v>25</v>
      </c>
      <c r="B13" s="10">
        <v>2018</v>
      </c>
      <c r="C13" s="129" t="s">
        <v>35</v>
      </c>
      <c r="D13" s="107">
        <v>10</v>
      </c>
      <c r="E13" s="277">
        <v>6</v>
      </c>
      <c r="F13" s="12">
        <v>10</v>
      </c>
      <c r="G13" s="180">
        <v>1</v>
      </c>
      <c r="H13" s="270">
        <v>0</v>
      </c>
      <c r="I13" s="1">
        <v>0</v>
      </c>
      <c r="J13" s="1">
        <v>6</v>
      </c>
      <c r="K13" s="1">
        <v>0</v>
      </c>
      <c r="L13" s="1">
        <v>0</v>
      </c>
      <c r="M13" s="25">
        <v>0</v>
      </c>
      <c r="N13" s="25">
        <v>0</v>
      </c>
      <c r="O13" s="108"/>
      <c r="P13" s="21"/>
      <c r="Q13"/>
      <c r="R13"/>
      <c r="S13"/>
      <c r="T13"/>
      <c r="U13"/>
    </row>
    <row r="14" spans="1:21" x14ac:dyDescent="0.3">
      <c r="A14" s="174" t="s">
        <v>25</v>
      </c>
      <c r="B14" s="10">
        <v>1994</v>
      </c>
      <c r="C14" s="129" t="s">
        <v>36</v>
      </c>
      <c r="D14" s="107">
        <v>999</v>
      </c>
      <c r="E14" s="277">
        <v>318</v>
      </c>
      <c r="F14" s="1">
        <v>1895</v>
      </c>
      <c r="G14" s="180">
        <v>553</v>
      </c>
      <c r="H14" s="270">
        <v>326</v>
      </c>
      <c r="I14" s="1">
        <v>51</v>
      </c>
      <c r="J14" s="1">
        <v>56</v>
      </c>
      <c r="K14" s="1">
        <v>48</v>
      </c>
      <c r="L14" s="1">
        <v>0</v>
      </c>
      <c r="M14" s="25">
        <v>212500</v>
      </c>
      <c r="N14" s="25">
        <v>0</v>
      </c>
      <c r="O14" s="180">
        <v>4</v>
      </c>
      <c r="P14" s="21"/>
      <c r="Q14"/>
      <c r="R14"/>
      <c r="S14"/>
      <c r="T14"/>
      <c r="U14"/>
    </row>
    <row r="15" spans="1:21" x14ac:dyDescent="0.3">
      <c r="A15" s="174" t="s">
        <v>25</v>
      </c>
      <c r="B15" s="10">
        <v>2010</v>
      </c>
      <c r="C15" s="129" t="s">
        <v>38</v>
      </c>
      <c r="D15" s="107">
        <v>57</v>
      </c>
      <c r="E15" s="277">
        <v>17</v>
      </c>
      <c r="F15" s="1">
        <v>89</v>
      </c>
      <c r="G15" s="180">
        <v>30</v>
      </c>
      <c r="H15" s="270">
        <v>18</v>
      </c>
      <c r="I15" s="1">
        <v>10</v>
      </c>
      <c r="J15" s="1">
        <v>9</v>
      </c>
      <c r="K15" s="1">
        <v>14</v>
      </c>
      <c r="L15" s="1">
        <v>0</v>
      </c>
      <c r="M15" s="25">
        <v>36000</v>
      </c>
      <c r="N15" s="25">
        <v>0</v>
      </c>
      <c r="O15" s="180">
        <v>0.25</v>
      </c>
      <c r="P15" s="21"/>
      <c r="Q15"/>
      <c r="R15"/>
      <c r="S15"/>
      <c r="T15"/>
      <c r="U15"/>
    </row>
    <row r="16" spans="1:21" x14ac:dyDescent="0.3">
      <c r="A16" s="174" t="s">
        <v>25</v>
      </c>
      <c r="B16" s="10">
        <v>2001</v>
      </c>
      <c r="C16" s="129" t="s">
        <v>39</v>
      </c>
      <c r="D16" s="107">
        <v>21</v>
      </c>
      <c r="E16" s="278">
        <v>-7</v>
      </c>
      <c r="F16" s="1">
        <v>31</v>
      </c>
      <c r="G16" s="180">
        <v>14</v>
      </c>
      <c r="H16" s="270">
        <v>11</v>
      </c>
      <c r="I16" s="1">
        <v>1</v>
      </c>
      <c r="J16" s="1">
        <v>19</v>
      </c>
      <c r="K16" s="1">
        <v>2</v>
      </c>
      <c r="L16" s="1">
        <v>0</v>
      </c>
      <c r="M16" s="25">
        <v>4000</v>
      </c>
      <c r="N16" s="25">
        <v>0</v>
      </c>
      <c r="O16" s="108"/>
      <c r="P16" s="21"/>
      <c r="Q16"/>
      <c r="R16"/>
      <c r="S16"/>
      <c r="T16"/>
      <c r="U16"/>
    </row>
    <row r="17" spans="1:21" s="314" customFormat="1" x14ac:dyDescent="0.3">
      <c r="A17" s="304" t="s">
        <v>25</v>
      </c>
      <c r="B17" s="305">
        <v>2007</v>
      </c>
      <c r="C17" s="306" t="s">
        <v>41</v>
      </c>
      <c r="D17" s="307">
        <v>108</v>
      </c>
      <c r="E17" s="317">
        <v>-4</v>
      </c>
      <c r="F17" s="309">
        <v>192</v>
      </c>
      <c r="G17" s="310">
        <v>91</v>
      </c>
      <c r="H17" s="311">
        <v>13</v>
      </c>
      <c r="I17" s="309">
        <v>14</v>
      </c>
      <c r="J17" s="309">
        <v>27</v>
      </c>
      <c r="K17" s="309">
        <v>17</v>
      </c>
      <c r="L17" s="309">
        <v>1</v>
      </c>
      <c r="M17" s="312">
        <v>126500</v>
      </c>
      <c r="N17" s="312">
        <v>2000</v>
      </c>
      <c r="O17" s="319">
        <v>1</v>
      </c>
      <c r="P17" s="21"/>
    </row>
    <row r="18" spans="1:21" s="314" customFormat="1" x14ac:dyDescent="0.3">
      <c r="A18" s="304" t="s">
        <v>25</v>
      </c>
      <c r="B18" s="305">
        <v>2010</v>
      </c>
      <c r="C18" s="306" t="s">
        <v>42</v>
      </c>
      <c r="D18" s="307">
        <v>41</v>
      </c>
      <c r="E18" s="317">
        <v>-11</v>
      </c>
      <c r="F18" s="309">
        <v>41</v>
      </c>
      <c r="G18" s="310">
        <v>15</v>
      </c>
      <c r="H18" s="311">
        <v>1</v>
      </c>
      <c r="I18" s="309">
        <v>7</v>
      </c>
      <c r="J18" s="309">
        <v>8</v>
      </c>
      <c r="K18" s="309">
        <v>2</v>
      </c>
      <c r="L18" s="309">
        <v>0</v>
      </c>
      <c r="M18" s="312">
        <v>4000</v>
      </c>
      <c r="N18" s="312">
        <v>0</v>
      </c>
      <c r="O18" s="310"/>
      <c r="P18" s="21"/>
    </row>
    <row r="19" spans="1:21" x14ac:dyDescent="0.3">
      <c r="A19" s="174" t="s">
        <v>25</v>
      </c>
      <c r="B19" s="10">
        <v>2018</v>
      </c>
      <c r="C19" s="129" t="s">
        <v>43</v>
      </c>
      <c r="D19" s="107">
        <v>52</v>
      </c>
      <c r="E19" s="277">
        <v>15</v>
      </c>
      <c r="F19" s="1">
        <v>97</v>
      </c>
      <c r="G19" s="180">
        <v>43</v>
      </c>
      <c r="H19" s="270">
        <v>6</v>
      </c>
      <c r="I19" s="1">
        <v>6</v>
      </c>
      <c r="J19" s="1">
        <v>18</v>
      </c>
      <c r="K19" s="1">
        <v>9</v>
      </c>
      <c r="L19" s="1">
        <v>6</v>
      </c>
      <c r="M19" s="25">
        <v>23000</v>
      </c>
      <c r="N19" s="25">
        <v>12000</v>
      </c>
      <c r="O19" s="180">
        <v>0.5</v>
      </c>
      <c r="P19" s="21"/>
      <c r="Q19"/>
      <c r="R19"/>
      <c r="S19"/>
      <c r="T19"/>
      <c r="U19"/>
    </row>
    <row r="20" spans="1:21" x14ac:dyDescent="0.3">
      <c r="A20" s="174" t="s">
        <v>25</v>
      </c>
      <c r="B20" s="10">
        <v>2004</v>
      </c>
      <c r="C20" s="129" t="s">
        <v>44</v>
      </c>
      <c r="D20" s="107">
        <v>104</v>
      </c>
      <c r="E20" s="277">
        <v>53</v>
      </c>
      <c r="F20" s="1">
        <v>144</v>
      </c>
      <c r="G20" s="180">
        <v>39</v>
      </c>
      <c r="H20" s="270">
        <v>34</v>
      </c>
      <c r="I20" s="1">
        <v>17</v>
      </c>
      <c r="J20" s="1">
        <v>13</v>
      </c>
      <c r="K20" s="1">
        <v>11</v>
      </c>
      <c r="L20" s="1">
        <v>0</v>
      </c>
      <c r="M20" s="25">
        <v>16500</v>
      </c>
      <c r="N20" s="25">
        <v>0</v>
      </c>
      <c r="O20" s="108"/>
      <c r="P20" s="21"/>
      <c r="Q20"/>
      <c r="R20"/>
      <c r="S20"/>
      <c r="T20"/>
      <c r="U20"/>
    </row>
    <row r="21" spans="1:21" x14ac:dyDescent="0.3">
      <c r="A21" s="174" t="s">
        <v>25</v>
      </c>
      <c r="B21" s="10">
        <v>2000</v>
      </c>
      <c r="C21" s="129" t="s">
        <v>87</v>
      </c>
      <c r="D21" s="107">
        <v>160</v>
      </c>
      <c r="E21" s="277">
        <v>19</v>
      </c>
      <c r="F21" s="1">
        <v>314</v>
      </c>
      <c r="G21" s="180">
        <v>65</v>
      </c>
      <c r="H21" s="270">
        <v>70</v>
      </c>
      <c r="I21" s="1">
        <v>11</v>
      </c>
      <c r="J21" s="1">
        <v>38</v>
      </c>
      <c r="K21" s="1">
        <v>12</v>
      </c>
      <c r="L21" s="1">
        <v>0</v>
      </c>
      <c r="M21" s="25">
        <v>100000</v>
      </c>
      <c r="N21" s="25">
        <v>0</v>
      </c>
      <c r="O21" s="180">
        <v>1</v>
      </c>
      <c r="P21" s="21"/>
      <c r="Q21"/>
      <c r="R21"/>
      <c r="S21"/>
      <c r="T21"/>
      <c r="U21"/>
    </row>
    <row r="22" spans="1:21" x14ac:dyDescent="0.3">
      <c r="A22" s="174" t="s">
        <v>25</v>
      </c>
      <c r="B22" s="10">
        <v>2006</v>
      </c>
      <c r="C22" s="129" t="s">
        <v>45</v>
      </c>
      <c r="D22" s="107">
        <v>7</v>
      </c>
      <c r="E22" s="278">
        <v>-25</v>
      </c>
      <c r="F22" s="1">
        <v>56</v>
      </c>
      <c r="G22" s="180">
        <v>2</v>
      </c>
      <c r="H22" s="270">
        <v>28</v>
      </c>
      <c r="I22" s="1">
        <v>5</v>
      </c>
      <c r="J22" s="1">
        <v>15</v>
      </c>
      <c r="K22" s="1">
        <v>5</v>
      </c>
      <c r="L22" s="1">
        <v>0</v>
      </c>
      <c r="M22" s="25">
        <v>16000</v>
      </c>
      <c r="N22" s="25">
        <v>0</v>
      </c>
      <c r="O22" s="180">
        <v>0.375</v>
      </c>
      <c r="P22" s="21"/>
      <c r="Q22"/>
      <c r="R22"/>
      <c r="S22"/>
      <c r="T22"/>
      <c r="U22"/>
    </row>
    <row r="23" spans="1:21" x14ac:dyDescent="0.3">
      <c r="A23" s="174" t="s">
        <v>25</v>
      </c>
      <c r="B23" s="10">
        <v>2004</v>
      </c>
      <c r="C23" s="129" t="s">
        <v>47</v>
      </c>
      <c r="D23" s="107">
        <v>40</v>
      </c>
      <c r="E23" s="278">
        <v>-20</v>
      </c>
      <c r="F23" s="1">
        <v>91</v>
      </c>
      <c r="G23" s="180">
        <v>23</v>
      </c>
      <c r="H23" s="270">
        <v>18</v>
      </c>
      <c r="I23" s="1">
        <v>3</v>
      </c>
      <c r="J23" s="1">
        <v>18</v>
      </c>
      <c r="K23" s="1">
        <v>5</v>
      </c>
      <c r="L23" s="1">
        <v>0</v>
      </c>
      <c r="M23" s="25">
        <v>40000</v>
      </c>
      <c r="N23" s="25">
        <v>0</v>
      </c>
      <c r="O23" s="180">
        <v>0.25</v>
      </c>
      <c r="P23" s="21"/>
      <c r="Q23"/>
      <c r="R23"/>
      <c r="S23"/>
      <c r="T23"/>
      <c r="U23"/>
    </row>
    <row r="24" spans="1:21" x14ac:dyDescent="0.3">
      <c r="A24" s="175" t="s">
        <v>48</v>
      </c>
      <c r="B24" s="10">
        <v>2005</v>
      </c>
      <c r="C24" s="134" t="s">
        <v>49</v>
      </c>
      <c r="D24" s="107">
        <v>22</v>
      </c>
      <c r="E24" s="277">
        <v>-1</v>
      </c>
      <c r="F24" s="1">
        <v>92</v>
      </c>
      <c r="G24" s="180">
        <v>17</v>
      </c>
      <c r="H24" s="270">
        <v>14</v>
      </c>
      <c r="I24" s="1">
        <v>1</v>
      </c>
      <c r="J24" s="1">
        <v>13</v>
      </c>
      <c r="K24" s="1">
        <v>7</v>
      </c>
      <c r="L24" s="1">
        <v>0</v>
      </c>
      <c r="M24" s="25">
        <v>14000</v>
      </c>
      <c r="N24" s="25">
        <v>0</v>
      </c>
      <c r="O24" s="180">
        <v>0.5</v>
      </c>
      <c r="P24" s="21"/>
      <c r="Q24"/>
      <c r="R24"/>
      <c r="S24"/>
      <c r="T24"/>
      <c r="U24"/>
    </row>
    <row r="25" spans="1:21" x14ac:dyDescent="0.3">
      <c r="A25" s="174" t="s">
        <v>48</v>
      </c>
      <c r="B25" s="10">
        <v>2011</v>
      </c>
      <c r="C25" s="129" t="s">
        <v>50</v>
      </c>
      <c r="D25" s="107">
        <v>112</v>
      </c>
      <c r="E25" s="278">
        <v>-21</v>
      </c>
      <c r="F25" s="1">
        <v>193</v>
      </c>
      <c r="G25" s="180">
        <v>11</v>
      </c>
      <c r="H25" s="270">
        <v>4</v>
      </c>
      <c r="I25" s="1">
        <v>16</v>
      </c>
      <c r="J25" s="1">
        <v>12</v>
      </c>
      <c r="K25" s="1">
        <v>5</v>
      </c>
      <c r="L25" s="1">
        <v>0</v>
      </c>
      <c r="M25" s="25">
        <v>8750</v>
      </c>
      <c r="N25" s="25">
        <v>0</v>
      </c>
      <c r="O25" s="108"/>
      <c r="P25" s="21"/>
      <c r="Q25"/>
      <c r="R25"/>
      <c r="S25"/>
      <c r="T25"/>
      <c r="U25"/>
    </row>
    <row r="26" spans="1:21" x14ac:dyDescent="0.3">
      <c r="A26" s="174" t="s">
        <v>48</v>
      </c>
      <c r="B26" s="10">
        <v>2008</v>
      </c>
      <c r="C26" s="129" t="s">
        <v>51</v>
      </c>
      <c r="D26" s="107">
        <v>75</v>
      </c>
      <c r="E26" s="277">
        <v>45</v>
      </c>
      <c r="F26" s="1">
        <v>112</v>
      </c>
      <c r="G26" s="180">
        <v>38</v>
      </c>
      <c r="H26" s="270">
        <v>21</v>
      </c>
      <c r="I26" s="1">
        <v>9</v>
      </c>
      <c r="J26" s="1">
        <v>15</v>
      </c>
      <c r="K26" s="1">
        <v>26</v>
      </c>
      <c r="L26" s="1">
        <v>0</v>
      </c>
      <c r="M26" s="25">
        <v>32000</v>
      </c>
      <c r="N26" s="25">
        <v>0</v>
      </c>
      <c r="O26" s="108"/>
      <c r="P26" s="21"/>
      <c r="Q26"/>
      <c r="R26"/>
      <c r="S26"/>
      <c r="T26"/>
      <c r="U26"/>
    </row>
    <row r="27" spans="1:21" x14ac:dyDescent="0.3">
      <c r="A27" s="174" t="s">
        <v>48</v>
      </c>
      <c r="B27" s="10">
        <v>2006</v>
      </c>
      <c r="C27" s="129" t="s">
        <v>52</v>
      </c>
      <c r="D27" s="107">
        <v>188</v>
      </c>
      <c r="E27" s="278">
        <v>-7</v>
      </c>
      <c r="F27" s="1">
        <v>221</v>
      </c>
      <c r="G27" s="180">
        <v>102</v>
      </c>
      <c r="H27" s="270">
        <v>12</v>
      </c>
      <c r="I27" s="1">
        <v>22</v>
      </c>
      <c r="J27" s="1">
        <v>15</v>
      </c>
      <c r="K27" s="1">
        <v>21</v>
      </c>
      <c r="L27" s="1">
        <v>2</v>
      </c>
      <c r="M27" s="25">
        <v>39500</v>
      </c>
      <c r="N27" s="25">
        <v>3000</v>
      </c>
      <c r="O27" s="180">
        <v>1</v>
      </c>
      <c r="P27" s="21"/>
      <c r="Q27"/>
      <c r="R27"/>
      <c r="S27"/>
      <c r="T27"/>
      <c r="U27"/>
    </row>
    <row r="28" spans="1:21" x14ac:dyDescent="0.3">
      <c r="A28" s="175" t="s">
        <v>48</v>
      </c>
      <c r="B28" s="10">
        <v>2011</v>
      </c>
      <c r="C28" s="130" t="s">
        <v>191</v>
      </c>
      <c r="D28" s="107">
        <v>53</v>
      </c>
      <c r="E28" s="277">
        <v>53</v>
      </c>
      <c r="F28" s="1">
        <v>94</v>
      </c>
      <c r="G28" s="180">
        <v>10</v>
      </c>
      <c r="H28" s="270">
        <v>7</v>
      </c>
      <c r="I28" s="1">
        <v>6</v>
      </c>
      <c r="J28" s="1">
        <v>7</v>
      </c>
      <c r="K28" s="1">
        <v>6</v>
      </c>
      <c r="L28" s="1">
        <v>0</v>
      </c>
      <c r="M28" s="25">
        <v>2500</v>
      </c>
      <c r="N28" s="25">
        <v>0</v>
      </c>
      <c r="O28" s="108"/>
      <c r="P28" s="21"/>
      <c r="Q28"/>
      <c r="R28"/>
      <c r="S28"/>
      <c r="T28"/>
      <c r="U28"/>
    </row>
    <row r="29" spans="1:21" x14ac:dyDescent="0.3">
      <c r="A29" s="174" t="s">
        <v>48</v>
      </c>
      <c r="B29" s="10">
        <v>2018</v>
      </c>
      <c r="C29" s="129" t="s">
        <v>54</v>
      </c>
      <c r="D29" s="107">
        <v>38</v>
      </c>
      <c r="E29" s="278">
        <v>-5</v>
      </c>
      <c r="F29" s="1">
        <v>39</v>
      </c>
      <c r="G29" s="180">
        <v>6</v>
      </c>
      <c r="H29" s="270">
        <v>2</v>
      </c>
      <c r="I29" s="1">
        <v>7</v>
      </c>
      <c r="J29" s="1">
        <v>11</v>
      </c>
      <c r="K29" s="1">
        <v>25</v>
      </c>
      <c r="L29" s="1">
        <v>0</v>
      </c>
      <c r="M29" s="25">
        <v>47500</v>
      </c>
      <c r="N29" s="25">
        <v>0</v>
      </c>
      <c r="O29" s="108"/>
      <c r="P29" s="21"/>
      <c r="Q29"/>
      <c r="R29"/>
      <c r="S29"/>
      <c r="T29"/>
      <c r="U29"/>
    </row>
    <row r="30" spans="1:21" x14ac:dyDescent="0.3">
      <c r="A30" s="174" t="s">
        <v>48</v>
      </c>
      <c r="B30" s="10">
        <v>2010</v>
      </c>
      <c r="C30" s="129" t="s">
        <v>56</v>
      </c>
      <c r="D30" s="107">
        <v>73</v>
      </c>
      <c r="E30" s="277">
        <v>21</v>
      </c>
      <c r="F30" s="1">
        <v>136</v>
      </c>
      <c r="G30" s="180">
        <v>18</v>
      </c>
      <c r="H30" s="270">
        <v>31</v>
      </c>
      <c r="I30" s="1">
        <v>21</v>
      </c>
      <c r="J30" s="1">
        <v>8</v>
      </c>
      <c r="K30" s="1">
        <v>23</v>
      </c>
      <c r="L30" s="1">
        <v>0</v>
      </c>
      <c r="M30" s="25">
        <v>40000</v>
      </c>
      <c r="N30" s="25">
        <v>0</v>
      </c>
      <c r="O30" s="108"/>
      <c r="P30" s="21"/>
      <c r="Q30"/>
      <c r="R30"/>
      <c r="S30"/>
      <c r="T30"/>
      <c r="U30"/>
    </row>
    <row r="31" spans="1:21" x14ac:dyDescent="0.3">
      <c r="A31" s="174" t="s">
        <v>48</v>
      </c>
      <c r="B31" s="10">
        <v>2006</v>
      </c>
      <c r="C31" s="129" t="s">
        <v>57</v>
      </c>
      <c r="D31" s="107">
        <v>86</v>
      </c>
      <c r="E31" s="277">
        <v>7</v>
      </c>
      <c r="F31" s="1">
        <v>86</v>
      </c>
      <c r="G31" s="180">
        <v>20</v>
      </c>
      <c r="H31" s="270">
        <v>10</v>
      </c>
      <c r="I31" s="1">
        <v>5</v>
      </c>
      <c r="J31" s="1">
        <v>19</v>
      </c>
      <c r="K31" s="1">
        <v>14</v>
      </c>
      <c r="L31" s="1">
        <v>0</v>
      </c>
      <c r="M31" s="25">
        <v>31000</v>
      </c>
      <c r="N31" s="25">
        <v>0</v>
      </c>
      <c r="O31" s="108"/>
      <c r="P31" s="21"/>
      <c r="Q31"/>
      <c r="R31"/>
      <c r="S31"/>
      <c r="T31"/>
      <c r="U31"/>
    </row>
    <row r="32" spans="1:21" x14ac:dyDescent="0.3">
      <c r="A32" s="174" t="s">
        <v>48</v>
      </c>
      <c r="B32" s="10">
        <v>2011</v>
      </c>
      <c r="C32" s="129" t="s">
        <v>58</v>
      </c>
      <c r="D32" s="107">
        <v>42</v>
      </c>
      <c r="E32" s="277">
        <v>1</v>
      </c>
      <c r="F32" s="1">
        <v>42</v>
      </c>
      <c r="G32" s="180">
        <v>13</v>
      </c>
      <c r="H32" s="270">
        <v>1</v>
      </c>
      <c r="I32" s="1">
        <v>9</v>
      </c>
      <c r="J32" s="1">
        <v>11</v>
      </c>
      <c r="K32" s="1">
        <v>4</v>
      </c>
      <c r="L32" s="1">
        <v>0</v>
      </c>
      <c r="M32" s="25">
        <v>8500</v>
      </c>
      <c r="N32" s="25">
        <v>0</v>
      </c>
      <c r="O32" s="108"/>
      <c r="P32" s="23"/>
      <c r="Q32" s="9"/>
      <c r="R32"/>
      <c r="S32"/>
      <c r="T32"/>
      <c r="U32"/>
    </row>
    <row r="33" spans="1:21" x14ac:dyDescent="0.3">
      <c r="A33" s="174" t="s">
        <v>48</v>
      </c>
      <c r="B33" s="10">
        <v>2009</v>
      </c>
      <c r="C33" s="129" t="s">
        <v>59</v>
      </c>
      <c r="D33" s="107">
        <v>82</v>
      </c>
      <c r="E33" s="277">
        <v>1</v>
      </c>
      <c r="F33" s="1">
        <v>97</v>
      </c>
      <c r="G33" s="180">
        <v>43</v>
      </c>
      <c r="H33" s="270">
        <v>7</v>
      </c>
      <c r="I33" s="1">
        <v>7</v>
      </c>
      <c r="J33" s="1">
        <v>10</v>
      </c>
      <c r="K33" s="1">
        <v>7</v>
      </c>
      <c r="L33" s="1">
        <v>0</v>
      </c>
      <c r="M33" s="25">
        <v>8750</v>
      </c>
      <c r="N33" s="25">
        <v>0</v>
      </c>
      <c r="O33" s="108"/>
      <c r="P33" s="21"/>
      <c r="Q33"/>
      <c r="R33"/>
      <c r="S33"/>
      <c r="T33"/>
      <c r="U33"/>
    </row>
    <row r="34" spans="1:21" x14ac:dyDescent="0.3">
      <c r="A34" s="174" t="s">
        <v>48</v>
      </c>
      <c r="B34" s="10">
        <v>2010</v>
      </c>
      <c r="C34" s="129" t="s">
        <v>13</v>
      </c>
      <c r="D34" s="107">
        <v>81</v>
      </c>
      <c r="E34" s="277">
        <v>53</v>
      </c>
      <c r="F34" s="1">
        <v>85</v>
      </c>
      <c r="G34" s="180">
        <v>29</v>
      </c>
      <c r="H34" s="270">
        <v>2</v>
      </c>
      <c r="I34" s="1">
        <v>3</v>
      </c>
      <c r="J34" s="1">
        <v>12</v>
      </c>
      <c r="K34" s="1">
        <v>3</v>
      </c>
      <c r="L34" s="1">
        <v>0</v>
      </c>
      <c r="M34" s="25">
        <v>3000</v>
      </c>
      <c r="N34" s="25">
        <v>0</v>
      </c>
      <c r="O34" s="180">
        <v>0.125</v>
      </c>
      <c r="P34" s="21"/>
      <c r="Q34"/>
      <c r="R34"/>
      <c r="S34"/>
      <c r="T34"/>
      <c r="U34"/>
    </row>
    <row r="35" spans="1:21" x14ac:dyDescent="0.3">
      <c r="A35" s="174" t="s">
        <v>48</v>
      </c>
      <c r="B35" s="10">
        <v>2007</v>
      </c>
      <c r="C35" s="129" t="s">
        <v>60</v>
      </c>
      <c r="D35" s="107">
        <v>208</v>
      </c>
      <c r="E35" s="277">
        <v>106</v>
      </c>
      <c r="F35" s="1">
        <v>227</v>
      </c>
      <c r="G35" s="180">
        <v>73</v>
      </c>
      <c r="H35" s="270">
        <v>26</v>
      </c>
      <c r="I35" s="1">
        <v>8</v>
      </c>
      <c r="J35" s="1">
        <v>11</v>
      </c>
      <c r="K35" s="1">
        <v>7</v>
      </c>
      <c r="L35" s="1">
        <v>0</v>
      </c>
      <c r="M35" s="25">
        <v>32800</v>
      </c>
      <c r="N35" s="25">
        <v>0</v>
      </c>
      <c r="O35" s="108"/>
      <c r="P35" s="21"/>
      <c r="Q35"/>
      <c r="R35"/>
      <c r="S35"/>
      <c r="T35"/>
      <c r="U35"/>
    </row>
    <row r="36" spans="1:21" x14ac:dyDescent="0.3">
      <c r="A36" s="174" t="s">
        <v>48</v>
      </c>
      <c r="B36" s="10">
        <v>2007</v>
      </c>
      <c r="C36" s="129" t="s">
        <v>61</v>
      </c>
      <c r="D36" s="107">
        <v>101</v>
      </c>
      <c r="E36" s="277">
        <v>29</v>
      </c>
      <c r="F36" s="1">
        <v>160</v>
      </c>
      <c r="G36" s="180">
        <v>43</v>
      </c>
      <c r="H36" s="270">
        <v>25</v>
      </c>
      <c r="I36" s="1">
        <v>17</v>
      </c>
      <c r="J36" s="1">
        <v>10</v>
      </c>
      <c r="K36" s="1">
        <v>24</v>
      </c>
      <c r="L36" s="1">
        <v>0</v>
      </c>
      <c r="M36" s="25">
        <v>31775</v>
      </c>
      <c r="N36" s="25">
        <v>0</v>
      </c>
      <c r="O36" s="108"/>
      <c r="P36" s="21"/>
      <c r="Q36"/>
      <c r="R36"/>
      <c r="S36"/>
      <c r="T36"/>
      <c r="U36"/>
    </row>
    <row r="37" spans="1:21" x14ac:dyDescent="0.3">
      <c r="A37" s="174" t="s">
        <v>48</v>
      </c>
      <c r="B37" s="10">
        <v>2011</v>
      </c>
      <c r="C37" s="129" t="s">
        <v>62</v>
      </c>
      <c r="D37" s="107">
        <v>66</v>
      </c>
      <c r="E37" s="277">
        <v>58</v>
      </c>
      <c r="F37" s="1">
        <v>66</v>
      </c>
      <c r="G37" s="180">
        <v>27</v>
      </c>
      <c r="H37" s="270">
        <v>4</v>
      </c>
      <c r="I37" s="1">
        <v>4</v>
      </c>
      <c r="J37" s="1">
        <v>12</v>
      </c>
      <c r="K37" s="1">
        <v>4</v>
      </c>
      <c r="L37" s="1">
        <v>0</v>
      </c>
      <c r="M37" s="25">
        <v>12350</v>
      </c>
      <c r="N37" s="25">
        <v>0</v>
      </c>
      <c r="O37" s="108"/>
      <c r="P37" s="21"/>
      <c r="Q37"/>
      <c r="R37"/>
      <c r="S37"/>
      <c r="T37"/>
      <c r="U37"/>
    </row>
    <row r="38" spans="1:21" x14ac:dyDescent="0.3">
      <c r="A38" s="174" t="s">
        <v>48</v>
      </c>
      <c r="B38" s="10">
        <v>2009</v>
      </c>
      <c r="C38" s="129" t="s">
        <v>64</v>
      </c>
      <c r="D38" s="107">
        <v>39</v>
      </c>
      <c r="E38" s="278">
        <v>-10</v>
      </c>
      <c r="F38" s="1">
        <v>56</v>
      </c>
      <c r="G38" s="180">
        <v>15</v>
      </c>
      <c r="H38" s="270">
        <v>9</v>
      </c>
      <c r="I38" s="1">
        <v>4</v>
      </c>
      <c r="J38" s="1">
        <v>12</v>
      </c>
      <c r="K38" s="1">
        <v>10</v>
      </c>
      <c r="L38" s="1">
        <v>0</v>
      </c>
      <c r="M38" s="25">
        <v>30000</v>
      </c>
      <c r="N38" s="25">
        <v>0</v>
      </c>
      <c r="O38" s="180">
        <v>0.25</v>
      </c>
      <c r="P38" s="21"/>
      <c r="Q38"/>
      <c r="R38"/>
      <c r="S38"/>
      <c r="T38"/>
      <c r="U38"/>
    </row>
    <row r="39" spans="1:21" x14ac:dyDescent="0.3">
      <c r="A39" s="174" t="s">
        <v>48</v>
      </c>
      <c r="B39" s="10">
        <v>2019</v>
      </c>
      <c r="C39" s="129" t="s">
        <v>93</v>
      </c>
      <c r="D39" s="107">
        <v>48</v>
      </c>
      <c r="E39" s="278">
        <v>-2</v>
      </c>
      <c r="F39" s="1">
        <v>95</v>
      </c>
      <c r="G39" s="180">
        <v>3</v>
      </c>
      <c r="H39" s="270">
        <v>3</v>
      </c>
      <c r="I39" s="1">
        <v>3</v>
      </c>
      <c r="J39" s="1">
        <v>4</v>
      </c>
      <c r="K39" s="1">
        <v>2</v>
      </c>
      <c r="L39" s="1">
        <v>0</v>
      </c>
      <c r="M39" s="25">
        <v>5000</v>
      </c>
      <c r="N39" s="25">
        <v>0</v>
      </c>
      <c r="O39" s="108"/>
      <c r="P39" s="21"/>
      <c r="Q39"/>
      <c r="R39"/>
      <c r="S39"/>
      <c r="T39"/>
      <c r="U39"/>
    </row>
    <row r="40" spans="1:21" ht="15" customHeight="1" x14ac:dyDescent="0.3">
      <c r="A40" s="174" t="s">
        <v>48</v>
      </c>
      <c r="B40" s="10">
        <v>2003</v>
      </c>
      <c r="C40" s="129" t="s">
        <v>65</v>
      </c>
      <c r="D40" s="107">
        <v>142</v>
      </c>
      <c r="E40" s="277">
        <v>13</v>
      </c>
      <c r="F40" s="1">
        <v>153</v>
      </c>
      <c r="G40" s="180">
        <v>110</v>
      </c>
      <c r="H40" s="270">
        <v>24</v>
      </c>
      <c r="I40" s="1">
        <v>10</v>
      </c>
      <c r="J40" s="1">
        <v>19</v>
      </c>
      <c r="K40" s="1">
        <v>17</v>
      </c>
      <c r="L40" s="1">
        <v>10</v>
      </c>
      <c r="M40" s="25">
        <v>100000</v>
      </c>
      <c r="N40" s="25">
        <v>55000</v>
      </c>
      <c r="O40" s="180">
        <v>0.1</v>
      </c>
      <c r="P40" s="21"/>
      <c r="Q40"/>
      <c r="R40"/>
      <c r="S40"/>
      <c r="T40"/>
      <c r="U40"/>
    </row>
    <row r="41" spans="1:21" s="314" customFormat="1" x14ac:dyDescent="0.3">
      <c r="A41" s="304" t="s">
        <v>48</v>
      </c>
      <c r="B41" s="315">
        <v>2014</v>
      </c>
      <c r="C41" s="316" t="s">
        <v>20</v>
      </c>
      <c r="D41" s="307">
        <v>120</v>
      </c>
      <c r="E41" s="308">
        <v>13</v>
      </c>
      <c r="F41" s="309">
        <v>159</v>
      </c>
      <c r="G41" s="310">
        <v>44</v>
      </c>
      <c r="H41" s="311">
        <v>36</v>
      </c>
      <c r="I41" s="309">
        <v>12</v>
      </c>
      <c r="J41" s="309">
        <v>12</v>
      </c>
      <c r="K41" s="309">
        <v>12</v>
      </c>
      <c r="L41" s="309">
        <v>2</v>
      </c>
      <c r="M41" s="312">
        <v>29000</v>
      </c>
      <c r="N41" s="312">
        <v>5000</v>
      </c>
      <c r="O41" s="313"/>
      <c r="P41" s="21"/>
    </row>
    <row r="42" spans="1:21" s="318" customFormat="1" x14ac:dyDescent="0.3">
      <c r="A42" s="304" t="s">
        <v>48</v>
      </c>
      <c r="B42" s="305">
        <v>2004</v>
      </c>
      <c r="C42" s="316" t="s">
        <v>21</v>
      </c>
      <c r="D42" s="307">
        <v>184</v>
      </c>
      <c r="E42" s="317">
        <v>-39</v>
      </c>
      <c r="F42" s="309">
        <v>317</v>
      </c>
      <c r="G42" s="310">
        <v>103</v>
      </c>
      <c r="H42" s="311">
        <v>59</v>
      </c>
      <c r="I42" s="309">
        <v>36</v>
      </c>
      <c r="J42" s="309">
        <v>18</v>
      </c>
      <c r="K42" s="309">
        <v>15</v>
      </c>
      <c r="L42" s="309">
        <v>0</v>
      </c>
      <c r="M42" s="312">
        <v>85000</v>
      </c>
      <c r="N42" s="312">
        <v>0</v>
      </c>
      <c r="O42" s="310">
        <v>0.25</v>
      </c>
      <c r="P42" s="21"/>
      <c r="Q42" s="314"/>
      <c r="T42" s="314"/>
    </row>
    <row r="43" spans="1:21" s="314" customFormat="1" x14ac:dyDescent="0.3">
      <c r="A43" s="304" t="s">
        <v>48</v>
      </c>
      <c r="B43" s="305">
        <v>2008</v>
      </c>
      <c r="C43" s="316" t="s">
        <v>22</v>
      </c>
      <c r="D43" s="307">
        <v>146</v>
      </c>
      <c r="E43" s="308">
        <v>13</v>
      </c>
      <c r="F43" s="309">
        <v>333</v>
      </c>
      <c r="G43" s="310">
        <v>66</v>
      </c>
      <c r="H43" s="311">
        <v>79</v>
      </c>
      <c r="I43" s="309">
        <v>6</v>
      </c>
      <c r="J43" s="309">
        <v>15</v>
      </c>
      <c r="K43" s="309">
        <v>11</v>
      </c>
      <c r="L43" s="309">
        <v>4</v>
      </c>
      <c r="M43" s="312">
        <v>45000</v>
      </c>
      <c r="N43" s="312">
        <v>8000</v>
      </c>
      <c r="O43" s="310">
        <v>1</v>
      </c>
      <c r="P43" s="21"/>
    </row>
    <row r="44" spans="1:21" s="314" customFormat="1" x14ac:dyDescent="0.3">
      <c r="A44" s="304" t="s">
        <v>48</v>
      </c>
      <c r="B44" s="305">
        <v>2006</v>
      </c>
      <c r="C44" s="316" t="s">
        <v>23</v>
      </c>
      <c r="D44" s="307">
        <v>238</v>
      </c>
      <c r="E44" s="308">
        <v>77</v>
      </c>
      <c r="F44" s="309">
        <v>290</v>
      </c>
      <c r="G44" s="310">
        <v>75</v>
      </c>
      <c r="H44" s="311">
        <v>11</v>
      </c>
      <c r="I44" s="309">
        <v>11</v>
      </c>
      <c r="J44" s="309">
        <v>13</v>
      </c>
      <c r="K44" s="309">
        <v>26</v>
      </c>
      <c r="L44" s="309">
        <v>0</v>
      </c>
      <c r="M44" s="312">
        <v>100500</v>
      </c>
      <c r="N44" s="312">
        <v>0</v>
      </c>
      <c r="O44" s="313"/>
      <c r="P44" s="21"/>
    </row>
    <row r="45" spans="1:21" s="314" customFormat="1" x14ac:dyDescent="0.3">
      <c r="A45" s="304" t="s">
        <v>48</v>
      </c>
      <c r="B45" s="305">
        <v>2008</v>
      </c>
      <c r="C45" s="306" t="s">
        <v>94</v>
      </c>
      <c r="D45" s="307">
        <v>50</v>
      </c>
      <c r="E45" s="308">
        <v>44</v>
      </c>
      <c r="F45" s="309">
        <v>73</v>
      </c>
      <c r="G45" s="310">
        <v>29</v>
      </c>
      <c r="H45" s="311">
        <v>3</v>
      </c>
      <c r="I45" s="309">
        <v>3</v>
      </c>
      <c r="J45" s="309">
        <v>13</v>
      </c>
      <c r="K45" s="309">
        <v>3</v>
      </c>
      <c r="L45" s="309">
        <v>0</v>
      </c>
      <c r="M45" s="312">
        <v>4500</v>
      </c>
      <c r="N45" s="312">
        <v>0</v>
      </c>
      <c r="O45" s="313"/>
      <c r="P45" s="21"/>
    </row>
    <row r="46" spans="1:21" x14ac:dyDescent="0.3">
      <c r="A46" s="174" t="s">
        <v>66</v>
      </c>
      <c r="B46" s="10">
        <v>2007</v>
      </c>
      <c r="C46" s="129" t="s">
        <v>67</v>
      </c>
      <c r="D46" s="107">
        <v>154</v>
      </c>
      <c r="E46" s="277">
        <v>39</v>
      </c>
      <c r="F46" s="1">
        <v>227</v>
      </c>
      <c r="G46" s="180">
        <v>58</v>
      </c>
      <c r="H46" s="270">
        <v>9</v>
      </c>
      <c r="I46" s="1">
        <v>29</v>
      </c>
      <c r="J46" s="1">
        <v>18</v>
      </c>
      <c r="K46" s="1">
        <v>12</v>
      </c>
      <c r="L46" s="1">
        <v>0</v>
      </c>
      <c r="M46" s="25">
        <v>49000</v>
      </c>
      <c r="N46" s="25">
        <v>0</v>
      </c>
      <c r="O46" s="180">
        <v>1</v>
      </c>
      <c r="P46" s="21"/>
      <c r="Q46"/>
      <c r="R46"/>
      <c r="S46"/>
      <c r="T46"/>
      <c r="U46"/>
    </row>
    <row r="47" spans="1:21" x14ac:dyDescent="0.3">
      <c r="A47" s="174" t="s">
        <v>66</v>
      </c>
      <c r="B47" s="10">
        <v>2020</v>
      </c>
      <c r="C47" s="129" t="s">
        <v>140</v>
      </c>
      <c r="D47" s="107">
        <v>38</v>
      </c>
      <c r="E47" s="277">
        <v>11</v>
      </c>
      <c r="F47" s="1">
        <v>51</v>
      </c>
      <c r="G47" s="180">
        <v>25</v>
      </c>
      <c r="H47" s="270">
        <v>2</v>
      </c>
      <c r="I47" s="1">
        <v>2</v>
      </c>
      <c r="J47" s="1">
        <v>10</v>
      </c>
      <c r="K47" s="1">
        <v>3</v>
      </c>
      <c r="L47" s="1">
        <v>1</v>
      </c>
      <c r="M47" s="25">
        <v>7500</v>
      </c>
      <c r="N47" s="25">
        <v>2500</v>
      </c>
      <c r="O47" s="108"/>
      <c r="P47" s="21"/>
      <c r="Q47"/>
      <c r="R47"/>
      <c r="S47"/>
      <c r="T47"/>
      <c r="U47"/>
    </row>
    <row r="48" spans="1:21" x14ac:dyDescent="0.3">
      <c r="A48" s="174" t="s">
        <v>66</v>
      </c>
      <c r="B48" s="10">
        <v>2012</v>
      </c>
      <c r="C48" s="129" t="s">
        <v>68</v>
      </c>
      <c r="D48" s="107">
        <v>131</v>
      </c>
      <c r="E48" s="277">
        <v>34</v>
      </c>
      <c r="F48" s="1">
        <v>179</v>
      </c>
      <c r="G48" s="180">
        <v>9</v>
      </c>
      <c r="H48" s="270">
        <v>16</v>
      </c>
      <c r="I48" s="1">
        <v>5</v>
      </c>
      <c r="J48" s="1">
        <v>8</v>
      </c>
      <c r="K48" s="1">
        <v>21</v>
      </c>
      <c r="L48" s="1">
        <v>0</v>
      </c>
      <c r="M48" s="25">
        <v>21000</v>
      </c>
      <c r="N48" s="25">
        <v>0</v>
      </c>
      <c r="O48" s="180">
        <v>0.25</v>
      </c>
      <c r="P48" s="21"/>
      <c r="Q48"/>
      <c r="R48"/>
      <c r="S48"/>
      <c r="T48"/>
      <c r="U48"/>
    </row>
    <row r="49" spans="1:21" x14ac:dyDescent="0.3">
      <c r="A49" s="174" t="s">
        <v>66</v>
      </c>
      <c r="B49" s="10">
        <v>2002</v>
      </c>
      <c r="C49" s="129" t="s">
        <v>69</v>
      </c>
      <c r="D49" s="107">
        <v>335</v>
      </c>
      <c r="E49" s="277">
        <v>10</v>
      </c>
      <c r="F49" s="1">
        <v>596</v>
      </c>
      <c r="G49" s="180">
        <v>120</v>
      </c>
      <c r="H49" s="270">
        <v>29</v>
      </c>
      <c r="I49" s="1">
        <v>26</v>
      </c>
      <c r="J49" s="1">
        <v>31</v>
      </c>
      <c r="K49" s="1">
        <v>67</v>
      </c>
      <c r="L49" s="1">
        <v>44</v>
      </c>
      <c r="M49" s="25">
        <v>250500</v>
      </c>
      <c r="N49" s="25">
        <v>231000</v>
      </c>
      <c r="O49" s="180">
        <v>0.5</v>
      </c>
      <c r="P49" s="21"/>
      <c r="Q49"/>
      <c r="R49"/>
      <c r="S49"/>
      <c r="T49"/>
      <c r="U49"/>
    </row>
    <row r="50" spans="1:21" x14ac:dyDescent="0.3">
      <c r="A50" s="174" t="s">
        <v>66</v>
      </c>
      <c r="B50" s="10">
        <v>2003</v>
      </c>
      <c r="C50" s="129" t="s">
        <v>71</v>
      </c>
      <c r="D50" s="107">
        <v>187</v>
      </c>
      <c r="E50" s="277">
        <v>26</v>
      </c>
      <c r="F50" s="1">
        <v>349</v>
      </c>
      <c r="G50" s="180">
        <v>107</v>
      </c>
      <c r="H50" s="270">
        <v>12</v>
      </c>
      <c r="I50" s="1">
        <v>12</v>
      </c>
      <c r="J50" s="1">
        <v>25</v>
      </c>
      <c r="K50" s="1">
        <v>80</v>
      </c>
      <c r="L50" s="1">
        <v>7</v>
      </c>
      <c r="M50" s="25">
        <v>195750</v>
      </c>
      <c r="N50" s="25">
        <v>14500</v>
      </c>
      <c r="O50" s="180">
        <v>0.5</v>
      </c>
      <c r="P50" s="21"/>
      <c r="Q50"/>
      <c r="R50"/>
      <c r="S50"/>
      <c r="T50"/>
      <c r="U50"/>
    </row>
    <row r="51" spans="1:21" x14ac:dyDescent="0.3">
      <c r="A51" s="174" t="s">
        <v>66</v>
      </c>
      <c r="B51" s="10">
        <v>2002</v>
      </c>
      <c r="C51" s="129" t="s">
        <v>151</v>
      </c>
      <c r="D51" s="107">
        <v>163</v>
      </c>
      <c r="E51" s="277">
        <v>55</v>
      </c>
      <c r="F51" s="1">
        <v>332</v>
      </c>
      <c r="G51" s="180">
        <v>95</v>
      </c>
      <c r="H51" s="270">
        <v>82</v>
      </c>
      <c r="I51" s="1">
        <v>10</v>
      </c>
      <c r="J51" s="1">
        <v>12</v>
      </c>
      <c r="K51" s="1">
        <v>27</v>
      </c>
      <c r="L51" s="1">
        <v>0</v>
      </c>
      <c r="M51" s="25">
        <v>70000</v>
      </c>
      <c r="N51" s="25">
        <v>0</v>
      </c>
      <c r="O51" s="180">
        <v>0.5</v>
      </c>
      <c r="P51" s="21"/>
      <c r="Q51"/>
      <c r="R51"/>
      <c r="S51"/>
      <c r="T51"/>
      <c r="U51"/>
    </row>
    <row r="52" spans="1:21" x14ac:dyDescent="0.3">
      <c r="A52" s="174" t="s">
        <v>66</v>
      </c>
      <c r="B52" s="10">
        <v>2004</v>
      </c>
      <c r="C52" s="129" t="s">
        <v>72</v>
      </c>
      <c r="D52" s="107">
        <v>170</v>
      </c>
      <c r="E52" s="277">
        <v>2</v>
      </c>
      <c r="F52" s="1">
        <v>298</v>
      </c>
      <c r="G52" s="180">
        <v>96</v>
      </c>
      <c r="H52" s="270">
        <v>37</v>
      </c>
      <c r="I52" s="1">
        <v>10</v>
      </c>
      <c r="J52" s="1">
        <v>13</v>
      </c>
      <c r="K52" s="1">
        <v>6</v>
      </c>
      <c r="L52" s="1">
        <v>0</v>
      </c>
      <c r="M52" s="25">
        <v>34500</v>
      </c>
      <c r="N52" s="25">
        <v>0</v>
      </c>
      <c r="O52" s="180">
        <v>0.25</v>
      </c>
      <c r="P52" s="21"/>
      <c r="Q52"/>
      <c r="R52"/>
      <c r="S52"/>
      <c r="T52"/>
      <c r="U52"/>
    </row>
    <row r="53" spans="1:21" x14ac:dyDescent="0.3">
      <c r="A53" s="174" t="s">
        <v>66</v>
      </c>
      <c r="B53" s="10">
        <v>2012</v>
      </c>
      <c r="C53" s="129" t="s">
        <v>73</v>
      </c>
      <c r="D53" s="107">
        <v>8</v>
      </c>
      <c r="E53" s="277">
        <v>0</v>
      </c>
      <c r="F53" s="1">
        <v>15</v>
      </c>
      <c r="G53" s="229">
        <v>0</v>
      </c>
      <c r="H53" s="270">
        <v>3</v>
      </c>
      <c r="I53" s="1">
        <v>1</v>
      </c>
      <c r="J53" s="1">
        <v>6</v>
      </c>
      <c r="K53" s="1">
        <v>2</v>
      </c>
      <c r="L53" s="1">
        <v>0</v>
      </c>
      <c r="M53" s="25">
        <v>2500</v>
      </c>
      <c r="N53" s="25">
        <v>0</v>
      </c>
      <c r="O53" s="108"/>
      <c r="P53" s="21"/>
      <c r="Q53"/>
      <c r="R53"/>
      <c r="S53"/>
      <c r="T53"/>
      <c r="U53"/>
    </row>
    <row r="54" spans="1:21" x14ac:dyDescent="0.3">
      <c r="A54" s="174" t="s">
        <v>66</v>
      </c>
      <c r="B54" s="10">
        <v>2005</v>
      </c>
      <c r="C54" s="129" t="s">
        <v>8</v>
      </c>
      <c r="D54" s="107">
        <v>142</v>
      </c>
      <c r="E54" s="277">
        <v>33</v>
      </c>
      <c r="F54" s="1">
        <v>171</v>
      </c>
      <c r="G54" s="180">
        <v>58</v>
      </c>
      <c r="H54" s="270">
        <v>16</v>
      </c>
      <c r="I54" s="1">
        <v>6</v>
      </c>
      <c r="J54" s="1">
        <v>12</v>
      </c>
      <c r="K54" s="1">
        <v>11</v>
      </c>
      <c r="L54" s="1">
        <v>0</v>
      </c>
      <c r="M54" s="25">
        <v>36500</v>
      </c>
      <c r="N54" s="25">
        <v>0</v>
      </c>
      <c r="O54" s="108"/>
      <c r="P54" s="21"/>
      <c r="Q54"/>
      <c r="R54"/>
      <c r="S54"/>
      <c r="T54"/>
      <c r="U54"/>
    </row>
    <row r="55" spans="1:21" x14ac:dyDescent="0.3">
      <c r="A55" s="174" t="s">
        <v>66</v>
      </c>
      <c r="B55" s="10">
        <v>2022</v>
      </c>
      <c r="C55" s="129" t="s">
        <v>192</v>
      </c>
      <c r="D55" s="107">
        <v>32</v>
      </c>
      <c r="E55" s="277">
        <v>6</v>
      </c>
      <c r="F55" s="1">
        <v>55</v>
      </c>
      <c r="G55" s="180">
        <v>21</v>
      </c>
      <c r="H55" s="270">
        <v>16</v>
      </c>
      <c r="I55" s="1">
        <v>3</v>
      </c>
      <c r="J55" s="1">
        <v>11</v>
      </c>
      <c r="K55" s="1">
        <v>4</v>
      </c>
      <c r="L55" s="1">
        <v>0</v>
      </c>
      <c r="M55" s="25">
        <v>10000</v>
      </c>
      <c r="N55" s="25">
        <v>0</v>
      </c>
      <c r="O55" s="108"/>
      <c r="P55" s="21"/>
      <c r="Q55"/>
      <c r="R55"/>
      <c r="S55"/>
      <c r="T55"/>
      <c r="U55"/>
    </row>
    <row r="56" spans="1:21" x14ac:dyDescent="0.3">
      <c r="A56" s="174" t="s">
        <v>66</v>
      </c>
      <c r="B56" s="10">
        <v>2000</v>
      </c>
      <c r="C56" s="129" t="s">
        <v>11</v>
      </c>
      <c r="D56" s="107">
        <v>309</v>
      </c>
      <c r="E56" s="277">
        <v>53</v>
      </c>
      <c r="F56" s="1">
        <v>518</v>
      </c>
      <c r="G56" s="180">
        <v>361</v>
      </c>
      <c r="H56" s="270">
        <v>104</v>
      </c>
      <c r="I56" s="1">
        <v>13</v>
      </c>
      <c r="J56" s="1">
        <v>30</v>
      </c>
      <c r="K56" s="1">
        <v>68</v>
      </c>
      <c r="L56" s="1">
        <v>19</v>
      </c>
      <c r="M56" s="25">
        <v>189500</v>
      </c>
      <c r="N56" s="25">
        <v>90000</v>
      </c>
      <c r="O56" s="180">
        <v>1</v>
      </c>
      <c r="P56" s="21"/>
      <c r="Q56"/>
      <c r="R56"/>
      <c r="S56"/>
      <c r="T56"/>
      <c r="U56"/>
    </row>
    <row r="57" spans="1:21" x14ac:dyDescent="0.3">
      <c r="A57" s="174" t="s">
        <v>66</v>
      </c>
      <c r="B57" s="10">
        <v>2006</v>
      </c>
      <c r="C57" s="129" t="s">
        <v>12</v>
      </c>
      <c r="D57" s="107">
        <v>131</v>
      </c>
      <c r="E57" s="277">
        <v>34</v>
      </c>
      <c r="F57" s="1">
        <v>159</v>
      </c>
      <c r="G57" s="180">
        <v>63</v>
      </c>
      <c r="H57" s="270">
        <v>7</v>
      </c>
      <c r="I57" s="1">
        <v>6</v>
      </c>
      <c r="J57" s="1">
        <v>21</v>
      </c>
      <c r="K57" s="1">
        <v>17</v>
      </c>
      <c r="L57" s="1">
        <v>10</v>
      </c>
      <c r="M57" s="25">
        <v>60000</v>
      </c>
      <c r="N57" s="25">
        <v>12000</v>
      </c>
      <c r="O57" s="108"/>
      <c r="P57" s="21"/>
      <c r="Q57"/>
      <c r="R57"/>
      <c r="S57"/>
      <c r="T57"/>
      <c r="U57"/>
    </row>
    <row r="58" spans="1:21" x14ac:dyDescent="0.3">
      <c r="A58" s="174" t="s">
        <v>66</v>
      </c>
      <c r="B58" s="58">
        <v>2021</v>
      </c>
      <c r="C58" s="129" t="s">
        <v>189</v>
      </c>
      <c r="D58" s="107">
        <v>12</v>
      </c>
      <c r="E58" s="278">
        <v>-6</v>
      </c>
      <c r="F58" s="1">
        <v>23</v>
      </c>
      <c r="G58" s="180">
        <v>17</v>
      </c>
      <c r="H58" s="270">
        <v>5</v>
      </c>
      <c r="I58" s="1">
        <v>4</v>
      </c>
      <c r="J58" s="1">
        <v>10</v>
      </c>
      <c r="K58" s="1">
        <v>1</v>
      </c>
      <c r="L58" s="1">
        <v>0</v>
      </c>
      <c r="M58" s="25">
        <v>1500</v>
      </c>
      <c r="N58" s="25">
        <v>0</v>
      </c>
      <c r="O58" s="108"/>
      <c r="P58" s="21"/>
      <c r="Q58"/>
      <c r="R58"/>
      <c r="S58"/>
      <c r="T58"/>
      <c r="U58"/>
    </row>
    <row r="59" spans="1:21" x14ac:dyDescent="0.3">
      <c r="A59" s="174" t="s">
        <v>66</v>
      </c>
      <c r="B59" s="10">
        <v>2007</v>
      </c>
      <c r="C59" s="129" t="s">
        <v>82</v>
      </c>
      <c r="D59" s="107">
        <v>47</v>
      </c>
      <c r="E59" s="277">
        <v>19</v>
      </c>
      <c r="F59" s="1">
        <v>80</v>
      </c>
      <c r="G59" s="180">
        <v>42</v>
      </c>
      <c r="H59" s="270">
        <v>24</v>
      </c>
      <c r="I59" s="1">
        <v>11</v>
      </c>
      <c r="J59" s="1">
        <v>19</v>
      </c>
      <c r="K59" s="1">
        <v>7</v>
      </c>
      <c r="L59" s="1">
        <v>0</v>
      </c>
      <c r="M59" s="25">
        <v>28500</v>
      </c>
      <c r="N59" s="25">
        <v>0</v>
      </c>
      <c r="O59" s="180">
        <v>0.25</v>
      </c>
      <c r="P59" s="21"/>
      <c r="Q59"/>
      <c r="R59"/>
      <c r="S59"/>
      <c r="T59"/>
      <c r="U59"/>
    </row>
    <row r="60" spans="1:21" x14ac:dyDescent="0.3">
      <c r="A60" s="174" t="s">
        <v>66</v>
      </c>
      <c r="B60" s="10">
        <v>2019</v>
      </c>
      <c r="C60" s="129" t="s">
        <v>95</v>
      </c>
      <c r="D60" s="107">
        <v>15</v>
      </c>
      <c r="E60" s="277">
        <v>8</v>
      </c>
      <c r="F60" s="1">
        <v>26</v>
      </c>
      <c r="G60" s="180">
        <v>18</v>
      </c>
      <c r="H60" s="270">
        <v>10</v>
      </c>
      <c r="I60" s="1">
        <v>1</v>
      </c>
      <c r="J60" s="1">
        <v>7</v>
      </c>
      <c r="K60" s="1">
        <v>4</v>
      </c>
      <c r="L60" s="1">
        <v>3</v>
      </c>
      <c r="M60" s="25">
        <v>8500</v>
      </c>
      <c r="N60" s="25">
        <v>3000</v>
      </c>
      <c r="O60" s="108"/>
      <c r="P60" s="21"/>
      <c r="Q60"/>
      <c r="R60"/>
      <c r="S60"/>
      <c r="T60"/>
      <c r="U60"/>
    </row>
    <row r="61" spans="1:21" x14ac:dyDescent="0.3">
      <c r="A61" s="174" t="s">
        <v>66</v>
      </c>
      <c r="B61" s="10">
        <v>2010</v>
      </c>
      <c r="C61" s="129" t="s">
        <v>15</v>
      </c>
      <c r="D61" s="107">
        <v>62</v>
      </c>
      <c r="E61" s="277">
        <v>32</v>
      </c>
      <c r="F61" s="1">
        <v>62</v>
      </c>
      <c r="G61" s="180">
        <v>27</v>
      </c>
      <c r="H61" s="270">
        <v>14</v>
      </c>
      <c r="I61" s="1">
        <v>7</v>
      </c>
      <c r="J61" s="1">
        <v>16</v>
      </c>
      <c r="K61" s="1">
        <v>9</v>
      </c>
      <c r="L61" s="1">
        <v>0</v>
      </c>
      <c r="M61" s="25">
        <v>19000</v>
      </c>
      <c r="N61" s="25">
        <v>0</v>
      </c>
      <c r="O61" s="180"/>
      <c r="P61" s="21"/>
      <c r="Q61"/>
      <c r="R61"/>
      <c r="S61"/>
      <c r="T61"/>
      <c r="U61"/>
    </row>
    <row r="62" spans="1:21" x14ac:dyDescent="0.3">
      <c r="A62" s="174" t="s">
        <v>66</v>
      </c>
      <c r="B62" s="10">
        <v>2006</v>
      </c>
      <c r="C62" s="129" t="s">
        <v>16</v>
      </c>
      <c r="D62" s="107">
        <v>92</v>
      </c>
      <c r="E62" s="278">
        <v>-39</v>
      </c>
      <c r="F62" s="1">
        <v>102</v>
      </c>
      <c r="G62" s="180">
        <v>48</v>
      </c>
      <c r="H62" s="270">
        <v>9</v>
      </c>
      <c r="I62" s="1">
        <v>9</v>
      </c>
      <c r="J62" s="1">
        <v>12</v>
      </c>
      <c r="K62" s="1">
        <v>5</v>
      </c>
      <c r="L62" s="1">
        <v>0</v>
      </c>
      <c r="M62" s="25">
        <v>7500</v>
      </c>
      <c r="N62" s="25">
        <v>0</v>
      </c>
      <c r="O62" s="108"/>
      <c r="P62" s="21"/>
      <c r="Q62"/>
      <c r="R62"/>
      <c r="S62"/>
      <c r="T62"/>
      <c r="U62"/>
    </row>
    <row r="63" spans="1:21" x14ac:dyDescent="0.3">
      <c r="A63" s="174" t="s">
        <v>66</v>
      </c>
      <c r="B63" s="10">
        <v>2017</v>
      </c>
      <c r="C63" s="129" t="s">
        <v>193</v>
      </c>
      <c r="D63" s="107">
        <v>62</v>
      </c>
      <c r="E63" s="278">
        <v>-9</v>
      </c>
      <c r="F63" s="1">
        <v>78</v>
      </c>
      <c r="G63" s="229">
        <v>0</v>
      </c>
      <c r="H63" s="270">
        <v>7</v>
      </c>
      <c r="I63" s="1">
        <v>0</v>
      </c>
      <c r="J63" s="1">
        <v>13</v>
      </c>
      <c r="K63" s="1">
        <v>2</v>
      </c>
      <c r="L63" s="1">
        <v>0</v>
      </c>
      <c r="M63" s="25">
        <v>1000</v>
      </c>
      <c r="N63" s="25">
        <v>0</v>
      </c>
      <c r="O63" s="108"/>
      <c r="P63" s="21"/>
      <c r="Q63"/>
      <c r="R63"/>
      <c r="S63" s="59"/>
      <c r="T63"/>
      <c r="U63"/>
    </row>
    <row r="64" spans="1:21" ht="15.6" x14ac:dyDescent="0.3">
      <c r="A64" s="174" t="s">
        <v>66</v>
      </c>
      <c r="B64" s="56">
        <v>2015</v>
      </c>
      <c r="C64" s="129" t="s">
        <v>18</v>
      </c>
      <c r="D64" s="107">
        <v>20</v>
      </c>
      <c r="E64" s="277">
        <v>15</v>
      </c>
      <c r="F64" s="1">
        <v>37</v>
      </c>
      <c r="G64" s="180">
        <v>16</v>
      </c>
      <c r="H64" s="270">
        <v>6</v>
      </c>
      <c r="I64" s="1">
        <v>3</v>
      </c>
      <c r="J64" s="1">
        <v>10</v>
      </c>
      <c r="K64" s="1">
        <v>0</v>
      </c>
      <c r="L64" s="1">
        <v>0</v>
      </c>
      <c r="M64" s="25">
        <v>0</v>
      </c>
      <c r="N64" s="25">
        <v>0</v>
      </c>
      <c r="O64" s="108"/>
      <c r="P64" s="21"/>
      <c r="Q64"/>
      <c r="R64" s="314"/>
      <c r="S64" s="60"/>
      <c r="T64"/>
      <c r="U64"/>
    </row>
    <row r="65" spans="1:21" ht="15.6" x14ac:dyDescent="0.3">
      <c r="A65" s="174" t="s">
        <v>66</v>
      </c>
      <c r="B65" s="56">
        <v>2015</v>
      </c>
      <c r="C65" s="130" t="s">
        <v>19</v>
      </c>
      <c r="D65" s="107">
        <v>274</v>
      </c>
      <c r="E65" s="277">
        <v>112</v>
      </c>
      <c r="F65" s="1">
        <v>274</v>
      </c>
      <c r="G65" s="180">
        <v>67</v>
      </c>
      <c r="H65" s="270">
        <v>9</v>
      </c>
      <c r="I65" s="1">
        <v>55</v>
      </c>
      <c r="J65" s="1">
        <v>23</v>
      </c>
      <c r="K65" s="1">
        <v>24</v>
      </c>
      <c r="L65" s="1">
        <v>0</v>
      </c>
      <c r="M65" s="25">
        <v>306600</v>
      </c>
      <c r="N65" s="25">
        <v>0</v>
      </c>
      <c r="O65" s="180">
        <v>1</v>
      </c>
      <c r="P65" s="22"/>
      <c r="Q65" s="11"/>
      <c r="R65" s="314"/>
      <c r="S65" s="60"/>
      <c r="T65"/>
      <c r="U65"/>
    </row>
    <row r="66" spans="1:21" ht="15.6" x14ac:dyDescent="0.3">
      <c r="A66" s="174" t="s">
        <v>66</v>
      </c>
      <c r="B66" s="10">
        <v>2015</v>
      </c>
      <c r="C66" s="129" t="s">
        <v>74</v>
      </c>
      <c r="D66" s="107">
        <v>36</v>
      </c>
      <c r="E66" s="278">
        <v>-30</v>
      </c>
      <c r="F66" s="1">
        <v>209</v>
      </c>
      <c r="G66" s="180">
        <v>17</v>
      </c>
      <c r="H66" s="270">
        <v>15</v>
      </c>
      <c r="I66" s="1">
        <v>4</v>
      </c>
      <c r="J66" s="1">
        <v>9</v>
      </c>
      <c r="K66" s="1">
        <v>7</v>
      </c>
      <c r="L66" s="1">
        <v>0</v>
      </c>
      <c r="M66" s="25">
        <v>20000</v>
      </c>
      <c r="N66" s="25">
        <v>0</v>
      </c>
      <c r="O66" s="108"/>
      <c r="P66" s="21"/>
      <c r="Q66"/>
      <c r="R66" s="314"/>
      <c r="S66" s="60"/>
      <c r="T66"/>
      <c r="U66"/>
    </row>
    <row r="67" spans="1:21" s="9" customFormat="1" ht="15.6" x14ac:dyDescent="0.3">
      <c r="A67" s="174" t="s">
        <v>66</v>
      </c>
      <c r="B67" s="10">
        <v>2021</v>
      </c>
      <c r="C67" s="129" t="s">
        <v>138</v>
      </c>
      <c r="D67" s="107">
        <v>24</v>
      </c>
      <c r="E67" s="277">
        <v>-15</v>
      </c>
      <c r="F67" s="1">
        <v>47</v>
      </c>
      <c r="G67" s="180">
        <v>18</v>
      </c>
      <c r="H67" s="270">
        <v>9</v>
      </c>
      <c r="I67" s="1">
        <v>1</v>
      </c>
      <c r="J67" s="1">
        <v>3</v>
      </c>
      <c r="K67" s="1">
        <v>3</v>
      </c>
      <c r="L67" s="1">
        <v>0</v>
      </c>
      <c r="M67" s="25">
        <v>15000</v>
      </c>
      <c r="N67" s="25">
        <v>0</v>
      </c>
      <c r="O67" s="108"/>
      <c r="P67" s="21"/>
      <c r="Q67"/>
      <c r="S67" s="60"/>
      <c r="T67"/>
    </row>
    <row r="68" spans="1:21" ht="15.6" x14ac:dyDescent="0.3">
      <c r="A68" s="174" t="s">
        <v>66</v>
      </c>
      <c r="B68" s="10">
        <v>2006</v>
      </c>
      <c r="C68" s="129" t="s">
        <v>75</v>
      </c>
      <c r="D68" s="107">
        <v>129</v>
      </c>
      <c r="E68" s="278">
        <v>-4</v>
      </c>
      <c r="F68" s="1">
        <v>200</v>
      </c>
      <c r="G68" s="180">
        <v>103</v>
      </c>
      <c r="H68" s="270">
        <v>44</v>
      </c>
      <c r="I68" s="1">
        <v>12</v>
      </c>
      <c r="J68" s="1">
        <v>35</v>
      </c>
      <c r="K68" s="1">
        <v>23</v>
      </c>
      <c r="L68" s="1">
        <v>1</v>
      </c>
      <c r="M68" s="25">
        <v>121000</v>
      </c>
      <c r="N68" s="25">
        <v>5000</v>
      </c>
      <c r="O68" s="180">
        <v>0.5</v>
      </c>
      <c r="P68" s="21"/>
      <c r="Q68"/>
      <c r="R68"/>
      <c r="S68" s="60"/>
      <c r="T68"/>
      <c r="U68"/>
    </row>
    <row r="69" spans="1:21" ht="15.6" x14ac:dyDescent="0.3">
      <c r="A69" s="174" t="s">
        <v>66</v>
      </c>
      <c r="B69" s="10">
        <v>2017</v>
      </c>
      <c r="C69" s="129" t="s">
        <v>83</v>
      </c>
      <c r="D69" s="107">
        <v>56</v>
      </c>
      <c r="E69" s="278">
        <v>-27</v>
      </c>
      <c r="F69" s="1">
        <v>104</v>
      </c>
      <c r="G69" s="180">
        <v>8</v>
      </c>
      <c r="H69" s="270">
        <v>10</v>
      </c>
      <c r="I69" s="1">
        <v>11</v>
      </c>
      <c r="J69" s="1">
        <v>5</v>
      </c>
      <c r="K69" s="1">
        <v>19</v>
      </c>
      <c r="L69" s="1">
        <v>0</v>
      </c>
      <c r="M69" s="25">
        <v>6100</v>
      </c>
      <c r="N69" s="25">
        <v>0</v>
      </c>
      <c r="O69" s="108"/>
      <c r="P69" s="20"/>
      <c r="Q69" s="7"/>
      <c r="R69"/>
      <c r="S69" s="60"/>
      <c r="T69"/>
      <c r="U69"/>
    </row>
    <row r="70" spans="1:21" x14ac:dyDescent="0.3">
      <c r="A70" s="174" t="s">
        <v>66</v>
      </c>
      <c r="B70" s="10">
        <v>2001</v>
      </c>
      <c r="C70" s="129" t="s">
        <v>76</v>
      </c>
      <c r="D70" s="107">
        <v>361</v>
      </c>
      <c r="E70" s="277">
        <v>115</v>
      </c>
      <c r="F70" s="1">
        <v>535</v>
      </c>
      <c r="G70" s="180">
        <v>199</v>
      </c>
      <c r="H70" s="270">
        <v>78</v>
      </c>
      <c r="I70" s="1">
        <v>15</v>
      </c>
      <c r="J70" s="1">
        <v>25</v>
      </c>
      <c r="K70" s="1">
        <v>14</v>
      </c>
      <c r="L70" s="1">
        <v>1</v>
      </c>
      <c r="M70" s="25">
        <v>134000</v>
      </c>
      <c r="N70" s="25">
        <v>5000</v>
      </c>
      <c r="O70" s="180">
        <v>0.3</v>
      </c>
      <c r="P70" s="20"/>
      <c r="Q70" s="7"/>
      <c r="R70"/>
      <c r="S70"/>
      <c r="T70"/>
      <c r="U70"/>
    </row>
    <row r="71" spans="1:21" ht="15" thickBot="1" x14ac:dyDescent="0.35">
      <c r="A71" s="176" t="s">
        <v>66</v>
      </c>
      <c r="B71" s="177">
        <v>2017</v>
      </c>
      <c r="C71" s="254" t="s">
        <v>24</v>
      </c>
      <c r="D71" s="256">
        <v>54</v>
      </c>
      <c r="E71" s="284">
        <v>12</v>
      </c>
      <c r="F71" s="255">
        <v>121</v>
      </c>
      <c r="G71" s="285">
        <v>48</v>
      </c>
      <c r="H71" s="271">
        <v>12</v>
      </c>
      <c r="I71" s="255">
        <v>4</v>
      </c>
      <c r="J71" s="255">
        <v>14</v>
      </c>
      <c r="K71" s="255">
        <v>5</v>
      </c>
      <c r="L71" s="255">
        <v>0</v>
      </c>
      <c r="M71" s="257">
        <v>25000</v>
      </c>
      <c r="N71" s="257">
        <v>0</v>
      </c>
      <c r="O71" s="258"/>
      <c r="P71" s="21"/>
      <c r="Q71"/>
      <c r="R71"/>
      <c r="S71"/>
      <c r="T71"/>
      <c r="U71"/>
    </row>
    <row r="72" spans="1:21" x14ac:dyDescent="0.3">
      <c r="A72" s="289"/>
      <c r="B72" s="290"/>
      <c r="C72" s="294"/>
      <c r="D72" s="295"/>
      <c r="E72" s="296"/>
      <c r="F72" s="297"/>
      <c r="G72" s="297"/>
      <c r="H72" s="297"/>
      <c r="I72" s="297"/>
      <c r="J72" s="297"/>
      <c r="K72" s="297"/>
      <c r="L72" s="297"/>
      <c r="M72" s="297"/>
      <c r="N72" s="297"/>
      <c r="O72" s="298"/>
      <c r="P72" s="126"/>
      <c r="Q72" s="252"/>
      <c r="R72" s="9"/>
      <c r="S72"/>
      <c r="T72"/>
      <c r="U72"/>
    </row>
    <row r="73" spans="1:21" x14ac:dyDescent="0.3">
      <c r="A73" s="289"/>
      <c r="B73" s="290"/>
      <c r="C73" s="105" t="s">
        <v>225</v>
      </c>
      <c r="D73" s="44">
        <v>1</v>
      </c>
      <c r="E73" s="16"/>
      <c r="F73" s="45">
        <v>1</v>
      </c>
      <c r="G73" s="45">
        <v>0</v>
      </c>
      <c r="H73" s="143" t="s">
        <v>229</v>
      </c>
      <c r="I73" s="264"/>
      <c r="J73" s="264"/>
      <c r="K73" s="264"/>
      <c r="L73" s="292"/>
      <c r="M73" s="292"/>
      <c r="N73" s="292"/>
      <c r="O73" s="293"/>
      <c r="P73" s="126"/>
      <c r="Q73" s="252"/>
      <c r="R73" s="9"/>
      <c r="S73"/>
      <c r="T73"/>
      <c r="U73"/>
    </row>
    <row r="74" spans="1:21" ht="15" thickBot="1" x14ac:dyDescent="0.35">
      <c r="A74" s="289"/>
      <c r="B74" s="290"/>
      <c r="C74" s="291" t="s">
        <v>88</v>
      </c>
      <c r="D74" s="287">
        <v>12</v>
      </c>
      <c r="E74" s="288"/>
      <c r="F74" s="288">
        <v>12</v>
      </c>
      <c r="G74" s="288">
        <v>5</v>
      </c>
      <c r="H74" s="286" t="s">
        <v>229</v>
      </c>
      <c r="I74" s="286"/>
      <c r="J74" s="286"/>
      <c r="K74" s="286"/>
      <c r="L74" s="299"/>
      <c r="M74" s="299"/>
      <c r="N74" s="299"/>
      <c r="O74" s="300"/>
      <c r="P74" s="21"/>
      <c r="Q74"/>
      <c r="R74"/>
      <c r="S74"/>
      <c r="T74"/>
      <c r="U74"/>
    </row>
    <row r="75" spans="1:21" ht="36.6" thickBot="1" x14ac:dyDescent="0.4">
      <c r="A75" s="115"/>
      <c r="B75" s="167"/>
      <c r="C75" s="266" t="s">
        <v>209</v>
      </c>
      <c r="D75" s="259"/>
      <c r="E75" s="302" t="s">
        <v>183</v>
      </c>
      <c r="F75" s="260"/>
      <c r="G75" s="261"/>
      <c r="H75" s="272"/>
      <c r="I75" s="262"/>
      <c r="J75" s="301" t="s">
        <v>184</v>
      </c>
      <c r="K75" s="262"/>
      <c r="L75" s="262"/>
      <c r="M75" s="262"/>
      <c r="N75" s="262"/>
      <c r="O75" s="263"/>
      <c r="P75" s="21"/>
      <c r="Q75"/>
      <c r="R75" s="155"/>
      <c r="S75" s="156" t="s">
        <v>190</v>
      </c>
      <c r="T75" s="157"/>
      <c r="U75"/>
    </row>
    <row r="76" spans="1:21" s="11" customFormat="1" ht="21.6" thickBot="1" x14ac:dyDescent="0.45">
      <c r="A76" s="116"/>
      <c r="B76" s="168"/>
      <c r="C76" s="267" t="s">
        <v>228</v>
      </c>
      <c r="D76" s="131">
        <f>SUM(D2:D75)</f>
        <v>7710</v>
      </c>
      <c r="E76" s="132">
        <v>1454</v>
      </c>
      <c r="F76" s="132">
        <f t="shared" ref="F76:O76" si="0">SUM(F2:F75)</f>
        <v>12238</v>
      </c>
      <c r="G76" s="141">
        <f t="shared" si="0"/>
        <v>3853</v>
      </c>
      <c r="H76" s="273">
        <f t="shared" si="0"/>
        <v>1630</v>
      </c>
      <c r="I76" s="132">
        <f t="shared" si="0"/>
        <v>676</v>
      </c>
      <c r="J76" s="132">
        <f t="shared" si="0"/>
        <v>1084</v>
      </c>
      <c r="K76" s="132">
        <f>SUM(K2:K75)</f>
        <v>974</v>
      </c>
      <c r="L76" s="132">
        <f t="shared" si="0"/>
        <v>114</v>
      </c>
      <c r="M76" s="133">
        <f t="shared" si="0"/>
        <v>3403599</v>
      </c>
      <c r="N76" s="133">
        <f t="shared" si="0"/>
        <v>463000</v>
      </c>
      <c r="O76" s="178">
        <f t="shared" si="0"/>
        <v>19.400000000000002</v>
      </c>
      <c r="P76" s="22"/>
      <c r="R76" s="158"/>
      <c r="S76" s="282" t="s">
        <v>227</v>
      </c>
      <c r="T76" s="159"/>
    </row>
    <row r="77" spans="1:21" s="94" customFormat="1" ht="19.2" customHeight="1" x14ac:dyDescent="0.3">
      <c r="A77" s="117"/>
      <c r="B77" s="169"/>
      <c r="C77" s="110"/>
      <c r="D77" s="170"/>
      <c r="E77" s="170"/>
      <c r="F77" s="170"/>
      <c r="G77" s="170"/>
      <c r="H77" s="170"/>
      <c r="I77" s="170"/>
      <c r="J77" s="170"/>
      <c r="K77" s="128" t="s">
        <v>188</v>
      </c>
      <c r="L77" s="128"/>
      <c r="M77" s="140" t="s">
        <v>188</v>
      </c>
      <c r="N77" s="140"/>
      <c r="O77" s="111"/>
      <c r="P77" s="57"/>
      <c r="R77" s="160" t="s">
        <v>185</v>
      </c>
      <c r="S77" s="90" t="s">
        <v>186</v>
      </c>
      <c r="T77" s="161" t="s">
        <v>198</v>
      </c>
    </row>
    <row r="78" spans="1:21" s="11" customFormat="1" ht="18.600000000000001" thickBot="1" x14ac:dyDescent="0.4">
      <c r="A78" s="116"/>
      <c r="B78" s="168"/>
      <c r="C78" s="112"/>
      <c r="D78" s="113"/>
      <c r="E78" s="113"/>
      <c r="F78" s="113"/>
      <c r="G78" s="113"/>
      <c r="H78" s="113"/>
      <c r="I78" s="113"/>
      <c r="J78" s="113"/>
      <c r="K78" s="113">
        <v>1088</v>
      </c>
      <c r="L78" s="113"/>
      <c r="M78" s="127">
        <v>3866599</v>
      </c>
      <c r="N78" s="127"/>
      <c r="O78" s="114"/>
      <c r="P78" s="22"/>
      <c r="R78" s="249">
        <v>726000</v>
      </c>
      <c r="S78" s="250">
        <v>4592599</v>
      </c>
      <c r="T78" s="251">
        <v>36968371</v>
      </c>
    </row>
    <row r="79" spans="1:21" s="11" customFormat="1" ht="31.8" customHeight="1" x14ac:dyDescent="0.35">
      <c r="A79" s="118"/>
      <c r="B79" s="171"/>
      <c r="C79" s="95" t="s">
        <v>77</v>
      </c>
      <c r="D79" s="98"/>
      <c r="E79" s="98"/>
      <c r="F79" s="98"/>
      <c r="G79" s="98"/>
      <c r="H79" s="99"/>
      <c r="I79" s="99"/>
      <c r="J79" s="99"/>
      <c r="K79" s="99"/>
      <c r="L79" s="99"/>
      <c r="M79" s="99"/>
      <c r="N79" s="172"/>
      <c r="O79" s="100"/>
      <c r="P79" s="22"/>
      <c r="R79" s="146"/>
      <c r="S79" s="91" t="s">
        <v>77</v>
      </c>
      <c r="T79" s="147"/>
    </row>
    <row r="80" spans="1:21" s="11" customFormat="1" ht="15.6" x14ac:dyDescent="0.3">
      <c r="A80" s="118"/>
      <c r="B80" s="171"/>
      <c r="C80" s="182" t="s">
        <v>226</v>
      </c>
      <c r="D80" s="44">
        <v>6273</v>
      </c>
      <c r="E80" s="44">
        <v>1569</v>
      </c>
      <c r="F80" s="44">
        <v>9884</v>
      </c>
      <c r="G80" s="44">
        <v>3567</v>
      </c>
      <c r="H80" s="44">
        <v>1558</v>
      </c>
      <c r="I80" s="44">
        <v>593</v>
      </c>
      <c r="J80" s="44">
        <v>1090</v>
      </c>
      <c r="K80" s="44">
        <v>843</v>
      </c>
      <c r="L80" s="44">
        <v>163</v>
      </c>
      <c r="M80" s="96">
        <v>2821800</v>
      </c>
      <c r="N80" s="96">
        <v>399000</v>
      </c>
      <c r="O80" s="181">
        <v>16.484999999999999</v>
      </c>
      <c r="P80" s="22"/>
      <c r="R80" s="146"/>
      <c r="S80" s="91"/>
      <c r="T80" s="147"/>
    </row>
    <row r="81" spans="1:118" s="97" customFormat="1" ht="15.6" x14ac:dyDescent="0.3">
      <c r="A81" s="119"/>
      <c r="B81" s="171"/>
      <c r="C81" s="182" t="s">
        <v>194</v>
      </c>
      <c r="D81" s="44">
        <v>4704</v>
      </c>
      <c r="E81" s="44">
        <v>236</v>
      </c>
      <c r="F81" s="44">
        <v>7489</v>
      </c>
      <c r="G81" s="44">
        <v>2888</v>
      </c>
      <c r="H81" s="44">
        <v>1212</v>
      </c>
      <c r="I81" s="44">
        <v>448</v>
      </c>
      <c r="J81" s="44">
        <v>1012</v>
      </c>
      <c r="K81" s="44">
        <v>704</v>
      </c>
      <c r="L81" s="44">
        <v>143</v>
      </c>
      <c r="M81" s="96">
        <v>2078870</v>
      </c>
      <c r="N81" s="96">
        <v>338669</v>
      </c>
      <c r="O81" s="101">
        <v>16.574999999999999</v>
      </c>
      <c r="P81" s="120"/>
      <c r="Q81" s="253" t="s">
        <v>226</v>
      </c>
      <c r="R81" s="148">
        <v>727000</v>
      </c>
      <c r="S81" s="92">
        <v>3947800</v>
      </c>
      <c r="T81" s="149">
        <v>32375772</v>
      </c>
    </row>
    <row r="82" spans="1:118" ht="15.6" x14ac:dyDescent="0.3">
      <c r="A82" s="121"/>
      <c r="B82" s="171"/>
      <c r="C82" s="102" t="s">
        <v>131</v>
      </c>
      <c r="D82" s="44">
        <v>4489</v>
      </c>
      <c r="E82" s="48"/>
      <c r="F82" s="26">
        <v>7071</v>
      </c>
      <c r="G82" s="26">
        <v>2892</v>
      </c>
      <c r="H82" s="26">
        <v>1154</v>
      </c>
      <c r="I82" s="26">
        <v>374</v>
      </c>
      <c r="J82" s="26">
        <v>1126</v>
      </c>
      <c r="K82" s="44">
        <v>697</v>
      </c>
      <c r="L82" s="47"/>
      <c r="M82" s="46">
        <v>2130450</v>
      </c>
      <c r="N82" s="52"/>
      <c r="O82" s="103">
        <v>15.8</v>
      </c>
      <c r="P82" s="21" t="s">
        <v>89</v>
      </c>
      <c r="Q82" s="253" t="s">
        <v>194</v>
      </c>
      <c r="R82" s="148">
        <v>630000</v>
      </c>
      <c r="S82" s="92">
        <v>3047539</v>
      </c>
      <c r="T82" s="149">
        <v>28427972</v>
      </c>
      <c r="U82"/>
    </row>
    <row r="83" spans="1:118" ht="15.6" x14ac:dyDescent="0.3">
      <c r="A83" s="121"/>
      <c r="B83" s="171"/>
      <c r="C83" s="102" t="s">
        <v>92</v>
      </c>
      <c r="D83" s="12">
        <v>7089</v>
      </c>
      <c r="E83" s="48"/>
      <c r="F83" s="12">
        <v>10058</v>
      </c>
      <c r="G83" s="12">
        <v>4110</v>
      </c>
      <c r="H83" s="12">
        <v>1456</v>
      </c>
      <c r="I83" s="12">
        <v>614</v>
      </c>
      <c r="J83" s="47"/>
      <c r="K83" s="12">
        <v>964</v>
      </c>
      <c r="L83" s="47"/>
      <c r="M83" s="24">
        <v>2179050</v>
      </c>
      <c r="N83" s="49"/>
      <c r="O83" s="104">
        <v>17.8</v>
      </c>
      <c r="P83" s="21"/>
      <c r="Q83" s="32" t="s">
        <v>131</v>
      </c>
      <c r="R83" s="150">
        <v>488500</v>
      </c>
      <c r="S83" s="93">
        <f>R83+M82</f>
        <v>2618950</v>
      </c>
      <c r="T83" s="151">
        <v>25380433</v>
      </c>
      <c r="U83"/>
    </row>
    <row r="84" spans="1:118" ht="15.6" x14ac:dyDescent="0.3">
      <c r="A84" s="121"/>
      <c r="B84" s="171"/>
      <c r="C84" s="105" t="s">
        <v>81</v>
      </c>
      <c r="D84" s="45">
        <v>7276</v>
      </c>
      <c r="E84" s="50"/>
      <c r="F84" s="16">
        <v>10316</v>
      </c>
      <c r="G84" s="16">
        <v>4177</v>
      </c>
      <c r="H84" s="16">
        <v>1303</v>
      </c>
      <c r="I84" s="16">
        <v>592</v>
      </c>
      <c r="J84" s="16">
        <v>1056</v>
      </c>
      <c r="K84" s="45">
        <v>953</v>
      </c>
      <c r="L84" s="47"/>
      <c r="M84" s="17">
        <v>2327765</v>
      </c>
      <c r="N84" s="51"/>
      <c r="O84" s="106">
        <v>13.5</v>
      </c>
      <c r="P84" s="21"/>
      <c r="Q84" s="32" t="s">
        <v>92</v>
      </c>
      <c r="R84" s="150">
        <v>400000</v>
      </c>
      <c r="S84" s="93">
        <f>R84+M83</f>
        <v>2579050</v>
      </c>
      <c r="T84" s="152">
        <v>22761483</v>
      </c>
      <c r="U84"/>
    </row>
    <row r="85" spans="1:118" ht="15.6" x14ac:dyDescent="0.3">
      <c r="A85" s="121"/>
      <c r="B85" s="171"/>
      <c r="C85" s="107" t="s">
        <v>78</v>
      </c>
      <c r="D85" s="12">
        <v>7048</v>
      </c>
      <c r="E85" s="50"/>
      <c r="F85" s="1">
        <v>9767</v>
      </c>
      <c r="G85" s="1">
        <v>3791</v>
      </c>
      <c r="H85" s="1">
        <v>1187</v>
      </c>
      <c r="I85" s="1">
        <v>585</v>
      </c>
      <c r="J85" s="1">
        <v>1006</v>
      </c>
      <c r="K85" s="12">
        <v>908</v>
      </c>
      <c r="L85" s="47"/>
      <c r="M85" s="25">
        <v>1986950</v>
      </c>
      <c r="N85" s="51"/>
      <c r="O85" s="108">
        <v>12.75</v>
      </c>
      <c r="P85" s="21"/>
      <c r="Q85" s="32" t="s">
        <v>81</v>
      </c>
      <c r="R85" s="150">
        <v>400000</v>
      </c>
      <c r="S85" s="93">
        <f>R85+M84</f>
        <v>2727765</v>
      </c>
      <c r="T85" s="153">
        <v>20182433</v>
      </c>
      <c r="U85"/>
    </row>
    <row r="86" spans="1:118" ht="15.6" x14ac:dyDescent="0.3">
      <c r="A86" s="121"/>
      <c r="B86" s="171"/>
      <c r="C86" s="107" t="s">
        <v>79</v>
      </c>
      <c r="D86" s="12">
        <v>6835</v>
      </c>
      <c r="E86" s="50"/>
      <c r="F86" s="1">
        <v>9077</v>
      </c>
      <c r="G86" s="1">
        <v>3348</v>
      </c>
      <c r="H86" s="1">
        <v>1076</v>
      </c>
      <c r="I86" s="1">
        <v>544</v>
      </c>
      <c r="J86" s="1">
        <v>952</v>
      </c>
      <c r="K86" s="12">
        <v>760</v>
      </c>
      <c r="L86" s="47"/>
      <c r="M86" s="4">
        <v>1892350</v>
      </c>
      <c r="N86" s="52"/>
      <c r="O86" s="109"/>
      <c r="P86" s="21"/>
      <c r="Q86" s="32" t="s">
        <v>78</v>
      </c>
      <c r="R86" s="191"/>
      <c r="S86" s="283"/>
      <c r="T86" s="153">
        <v>17454668</v>
      </c>
      <c r="U86"/>
    </row>
    <row r="87" spans="1:118" ht="15.6" x14ac:dyDescent="0.3">
      <c r="A87" s="121"/>
      <c r="B87" s="171"/>
      <c r="C87" s="107" t="s">
        <v>80</v>
      </c>
      <c r="D87" s="12">
        <v>5777</v>
      </c>
      <c r="E87" s="50"/>
      <c r="F87" s="1">
        <v>8592</v>
      </c>
      <c r="G87" s="1">
        <v>2897</v>
      </c>
      <c r="H87" s="1">
        <v>1114</v>
      </c>
      <c r="I87" s="1">
        <v>510</v>
      </c>
      <c r="J87" s="1">
        <v>902</v>
      </c>
      <c r="K87" s="12">
        <v>831</v>
      </c>
      <c r="L87" s="47"/>
      <c r="M87" s="4">
        <v>1722800</v>
      </c>
      <c r="N87" s="52"/>
      <c r="O87" s="109"/>
      <c r="P87" s="21"/>
      <c r="Q87" s="32" t="s">
        <v>79</v>
      </c>
      <c r="R87" s="191"/>
      <c r="S87" s="283"/>
      <c r="T87" s="153">
        <v>15467718</v>
      </c>
      <c r="U87" s="314"/>
      <c r="V87" s="314"/>
      <c r="W87" s="314"/>
      <c r="X87" s="314"/>
      <c r="Y87" s="314"/>
      <c r="Z87" s="314"/>
      <c r="AA87" s="314"/>
      <c r="AB87" s="314"/>
      <c r="AC87" s="314"/>
      <c r="AD87" s="314"/>
      <c r="AE87" s="314"/>
      <c r="AF87" s="314"/>
      <c r="AG87" s="314"/>
      <c r="AH87" s="314"/>
      <c r="AI87" s="314"/>
      <c r="AJ87" s="314"/>
      <c r="AK87" s="314"/>
      <c r="AL87" s="314"/>
      <c r="AM87" s="314"/>
      <c r="AN87" s="314"/>
      <c r="AO87" s="314"/>
      <c r="AP87" s="314"/>
      <c r="AQ87" s="314"/>
      <c r="AR87" s="314"/>
      <c r="AS87" s="314"/>
      <c r="AT87" s="314"/>
      <c r="AU87" s="314"/>
      <c r="AV87" s="314"/>
      <c r="AW87" s="314"/>
      <c r="AX87" s="314"/>
      <c r="AY87" s="314"/>
      <c r="AZ87" s="314"/>
      <c r="BA87" s="314"/>
      <c r="BB87" s="314"/>
      <c r="BC87" s="314"/>
      <c r="BD87" s="314"/>
      <c r="BE87" s="314"/>
      <c r="BF87" s="314"/>
      <c r="BG87" s="314"/>
      <c r="BH87" s="314"/>
      <c r="BI87" s="314"/>
      <c r="BJ87" s="314"/>
      <c r="BK87" s="314"/>
      <c r="BL87" s="314"/>
      <c r="BM87" s="314"/>
      <c r="BN87" s="314"/>
      <c r="BO87" s="314"/>
      <c r="BP87" s="314"/>
      <c r="BQ87" s="314"/>
      <c r="BR87" s="314"/>
      <c r="BS87" s="314"/>
      <c r="BT87" s="314"/>
      <c r="BU87" s="314"/>
      <c r="BV87" s="314"/>
      <c r="BW87" s="314"/>
      <c r="BX87" s="314"/>
      <c r="BY87" s="314"/>
      <c r="BZ87" s="314"/>
      <c r="CA87" s="314"/>
      <c r="CB87" s="314"/>
      <c r="CC87" s="314"/>
      <c r="CD87" s="314"/>
      <c r="CE87" s="314"/>
      <c r="CF87" s="314"/>
      <c r="CG87" s="314"/>
      <c r="CH87" s="314"/>
      <c r="CI87" s="314"/>
      <c r="CJ87" s="314"/>
      <c r="CK87" s="314"/>
      <c r="CL87" s="314"/>
      <c r="CM87" s="314"/>
      <c r="CN87" s="314"/>
      <c r="CO87" s="314"/>
      <c r="CP87" s="314"/>
      <c r="CQ87" s="314"/>
      <c r="CR87" s="314"/>
      <c r="CS87" s="314"/>
      <c r="CT87" s="314"/>
      <c r="CU87" s="314"/>
      <c r="CV87" s="314"/>
      <c r="CW87" s="314"/>
      <c r="CX87" s="314"/>
      <c r="CY87" s="314"/>
      <c r="CZ87" s="314"/>
      <c r="DA87" s="314"/>
      <c r="DB87" s="314"/>
      <c r="DC87" s="314"/>
      <c r="DD87" s="314"/>
      <c r="DE87" s="314"/>
      <c r="DF87" s="314"/>
      <c r="DG87" s="314"/>
      <c r="DH87" s="314"/>
      <c r="DI87" s="314"/>
      <c r="DJ87" s="314"/>
      <c r="DK87" s="314"/>
      <c r="DL87" s="314"/>
      <c r="DM87" s="314"/>
      <c r="DN87" s="314"/>
    </row>
    <row r="88" spans="1:118" s="2" customFormat="1" ht="16.2" thickBot="1" x14ac:dyDescent="0.35">
      <c r="A88" s="122"/>
      <c r="B88" s="142"/>
      <c r="C88" s="123"/>
      <c r="D88" s="179"/>
      <c r="E88" s="123"/>
      <c r="F88" s="123"/>
      <c r="G88" s="123"/>
      <c r="H88" s="123"/>
      <c r="I88" s="123"/>
      <c r="J88" s="123"/>
      <c r="K88" s="123"/>
      <c r="L88" s="123"/>
      <c r="M88" s="123"/>
      <c r="N88" s="123"/>
      <c r="O88" s="124"/>
      <c r="P88" s="125"/>
      <c r="Q88" s="32" t="s">
        <v>80</v>
      </c>
      <c r="R88" s="192"/>
      <c r="S88" s="193"/>
      <c r="T88" s="154">
        <v>13575368</v>
      </c>
      <c r="U88" s="314"/>
      <c r="V88" s="314"/>
      <c r="W88" s="314"/>
      <c r="X88" s="314"/>
      <c r="Y88" s="314"/>
      <c r="Z88" s="314"/>
      <c r="AA88" s="314"/>
      <c r="AB88" s="314"/>
      <c r="AC88" s="314"/>
      <c r="AD88" s="314"/>
      <c r="AE88" s="314"/>
      <c r="AF88" s="314"/>
      <c r="AG88" s="314"/>
      <c r="AH88" s="314"/>
      <c r="AI88" s="314"/>
      <c r="AJ88" s="314"/>
      <c r="AK88" s="314"/>
      <c r="AL88" s="314"/>
      <c r="AM88" s="314"/>
      <c r="AN88" s="314"/>
      <c r="AO88" s="314"/>
      <c r="AP88" s="314"/>
      <c r="AQ88" s="314"/>
      <c r="AR88" s="314"/>
      <c r="AS88" s="314"/>
      <c r="AT88" s="314"/>
      <c r="AU88" s="314"/>
      <c r="AV88" s="314"/>
      <c r="AW88" s="314"/>
      <c r="AX88" s="314"/>
      <c r="AY88" s="314"/>
      <c r="AZ88" s="314"/>
      <c r="BA88" s="314"/>
      <c r="BB88" s="314"/>
      <c r="BC88" s="314"/>
      <c r="BD88" s="314"/>
      <c r="BE88" s="314"/>
      <c r="BF88" s="314"/>
      <c r="BG88" s="314"/>
      <c r="BH88" s="314"/>
      <c r="BI88" s="314"/>
      <c r="BJ88" s="314"/>
      <c r="BK88" s="314"/>
      <c r="BL88" s="314"/>
      <c r="BM88" s="314"/>
      <c r="BN88" s="314"/>
      <c r="BO88" s="314"/>
      <c r="BP88" s="314"/>
      <c r="BQ88" s="314"/>
      <c r="BR88" s="314"/>
      <c r="BS88" s="314"/>
      <c r="BT88" s="314"/>
      <c r="BU88" s="314"/>
      <c r="BV88" s="314"/>
      <c r="BW88" s="314"/>
      <c r="BX88" s="314"/>
      <c r="BY88" s="314"/>
      <c r="BZ88" s="314"/>
      <c r="CA88" s="314"/>
      <c r="CB88" s="314"/>
      <c r="CC88" s="314"/>
      <c r="CD88" s="314"/>
      <c r="CE88" s="314"/>
      <c r="CF88" s="314"/>
      <c r="CG88" s="314"/>
      <c r="CH88" s="314"/>
      <c r="CI88" s="314"/>
      <c r="CJ88" s="314"/>
      <c r="CK88" s="314"/>
      <c r="CL88" s="314"/>
      <c r="CM88" s="314"/>
      <c r="CN88" s="314"/>
      <c r="CO88" s="314"/>
      <c r="CP88" s="314"/>
      <c r="CQ88" s="314"/>
      <c r="CR88" s="314"/>
      <c r="CS88" s="314"/>
      <c r="CT88" s="314"/>
      <c r="CU88" s="314"/>
      <c r="CV88" s="314"/>
      <c r="CW88" s="314"/>
      <c r="CX88" s="314"/>
      <c r="CY88" s="314"/>
      <c r="CZ88" s="314"/>
      <c r="DA88" s="314"/>
      <c r="DB88" s="314"/>
      <c r="DC88" s="314"/>
      <c r="DD88" s="314"/>
      <c r="DE88" s="314"/>
      <c r="DF88" s="314"/>
      <c r="DG88" s="314"/>
      <c r="DH88" s="314"/>
      <c r="DI88" s="314"/>
      <c r="DJ88" s="314"/>
      <c r="DK88" s="314"/>
      <c r="DL88" s="314"/>
      <c r="DM88" s="314"/>
      <c r="DN88" s="314"/>
    </row>
    <row r="89" spans="1:118" x14ac:dyDescent="0.3">
      <c r="A89"/>
      <c r="B89" s="53"/>
      <c r="F89" s="8"/>
      <c r="I89"/>
      <c r="N89" s="6"/>
      <c r="R89"/>
      <c r="S89"/>
      <c r="T89"/>
      <c r="U89" s="314"/>
      <c r="V89" s="314"/>
      <c r="W89" s="314"/>
      <c r="X89" s="314"/>
      <c r="Y89" s="314"/>
      <c r="Z89" s="314"/>
      <c r="AA89" s="314"/>
      <c r="AB89" s="314"/>
      <c r="AC89" s="314"/>
      <c r="AD89" s="314"/>
      <c r="AE89" s="314"/>
      <c r="AF89" s="314"/>
      <c r="AG89" s="314"/>
      <c r="AH89" s="314"/>
      <c r="AI89" s="314"/>
      <c r="AJ89" s="314"/>
      <c r="AK89" s="314"/>
      <c r="AL89" s="314"/>
      <c r="AM89" s="314"/>
      <c r="AN89" s="314"/>
      <c r="AO89" s="314"/>
      <c r="AP89" s="314"/>
      <c r="AQ89" s="314"/>
      <c r="AR89" s="314"/>
      <c r="AS89" s="314"/>
      <c r="AT89" s="314"/>
      <c r="AU89" s="314"/>
      <c r="AV89" s="314"/>
      <c r="AW89" s="314"/>
      <c r="AX89" s="314"/>
      <c r="AY89" s="314"/>
      <c r="AZ89" s="314"/>
      <c r="BA89" s="314"/>
      <c r="BB89" s="314"/>
      <c r="BC89" s="314"/>
      <c r="BD89" s="314"/>
      <c r="BE89" s="314"/>
      <c r="BF89" s="314"/>
      <c r="BG89" s="314"/>
      <c r="BH89" s="314"/>
      <c r="BI89" s="314"/>
      <c r="BJ89" s="314"/>
      <c r="BK89" s="314"/>
      <c r="BL89" s="314"/>
      <c r="BM89" s="314"/>
      <c r="BN89" s="314"/>
      <c r="BO89" s="314"/>
      <c r="BP89" s="314"/>
      <c r="BQ89" s="314"/>
      <c r="BR89" s="314"/>
      <c r="BS89" s="314"/>
      <c r="BT89" s="314"/>
      <c r="BU89" s="314"/>
      <c r="BV89" s="314"/>
      <c r="BW89" s="314"/>
      <c r="BX89" s="314"/>
      <c r="BY89" s="314"/>
      <c r="BZ89" s="314"/>
      <c r="CA89" s="314"/>
      <c r="CB89" s="314"/>
      <c r="CC89" s="314"/>
      <c r="CD89" s="314"/>
      <c r="CE89" s="314"/>
      <c r="CF89" s="314"/>
      <c r="CG89" s="314"/>
      <c r="CH89" s="314"/>
      <c r="CI89" s="314"/>
      <c r="CJ89" s="314"/>
      <c r="CK89" s="314"/>
      <c r="CL89" s="314"/>
      <c r="CM89" s="314"/>
      <c r="CN89" s="314"/>
      <c r="CO89" s="314"/>
      <c r="CP89" s="314"/>
      <c r="CQ89" s="314"/>
      <c r="CR89" s="314"/>
      <c r="CS89" s="314"/>
      <c r="CT89" s="314"/>
      <c r="CU89" s="314"/>
      <c r="CV89" s="314"/>
      <c r="CW89" s="314"/>
      <c r="CX89" s="314"/>
      <c r="CY89" s="314"/>
      <c r="CZ89" s="314"/>
      <c r="DA89" s="314"/>
      <c r="DB89" s="314"/>
      <c r="DC89" s="314"/>
      <c r="DD89" s="314"/>
      <c r="DE89" s="314"/>
      <c r="DF89" s="314"/>
      <c r="DG89" s="314"/>
      <c r="DH89" s="314"/>
      <c r="DI89" s="314"/>
      <c r="DJ89" s="314"/>
      <c r="DK89" s="314"/>
      <c r="DL89" s="314"/>
      <c r="DM89" s="314"/>
      <c r="DN89" s="314"/>
    </row>
    <row r="90" spans="1:118" x14ac:dyDescent="0.3">
      <c r="A90"/>
      <c r="B90" s="53"/>
      <c r="I90"/>
      <c r="M90" t="s">
        <v>180</v>
      </c>
      <c r="R90"/>
      <c r="S90"/>
      <c r="T90"/>
      <c r="U90"/>
    </row>
    <row r="91" spans="1:118" x14ac:dyDescent="0.3">
      <c r="A91"/>
      <c r="B91" s="53"/>
      <c r="F91" s="8"/>
      <c r="I91"/>
      <c r="K91" s="6"/>
      <c r="L91" s="6"/>
      <c r="M91" s="5"/>
      <c r="N91" s="5"/>
      <c r="R91"/>
      <c r="S91"/>
      <c r="T91"/>
      <c r="U91"/>
    </row>
    <row r="92" spans="1:118" x14ac:dyDescent="0.3">
      <c r="A92"/>
      <c r="B92" s="53"/>
      <c r="F92" s="8"/>
      <c r="I92"/>
      <c r="K92" s="6"/>
      <c r="L92" s="6"/>
      <c r="M92" s="5"/>
      <c r="N92" s="5"/>
      <c r="R92"/>
      <c r="S92"/>
      <c r="T92"/>
      <c r="U92"/>
    </row>
    <row r="93" spans="1:118" x14ac:dyDescent="0.3">
      <c r="A93"/>
      <c r="B93" s="53"/>
      <c r="F93" s="8"/>
      <c r="I93"/>
      <c r="K93" s="6"/>
      <c r="L93" s="6"/>
      <c r="M93" s="5"/>
      <c r="N93" s="5"/>
      <c r="R93"/>
      <c r="S93"/>
      <c r="T93"/>
      <c r="U93"/>
    </row>
    <row r="94" spans="1:118" x14ac:dyDescent="0.3">
      <c r="A94"/>
      <c r="B94" s="53"/>
      <c r="F94" s="8"/>
      <c r="I94"/>
      <c r="K94" s="6"/>
      <c r="L94" s="6"/>
      <c r="M94" s="5"/>
      <c r="N94" s="5"/>
      <c r="R94"/>
      <c r="S94"/>
      <c r="T94"/>
      <c r="U94"/>
    </row>
    <row r="95" spans="1:118" x14ac:dyDescent="0.3">
      <c r="A95"/>
      <c r="B95" s="53"/>
      <c r="F95" s="8"/>
      <c r="I95"/>
      <c r="K95" s="6"/>
      <c r="L95" s="6"/>
      <c r="M95" s="5"/>
      <c r="N95" s="5"/>
      <c r="R95"/>
      <c r="S95"/>
      <c r="T95"/>
      <c r="U95"/>
    </row>
    <row r="96" spans="1:118" x14ac:dyDescent="0.3">
      <c r="A96"/>
      <c r="B96" s="53"/>
      <c r="F96" s="8"/>
      <c r="I96"/>
      <c r="K96" s="6"/>
      <c r="L96" s="6"/>
      <c r="M96" s="5"/>
      <c r="N96" s="5"/>
      <c r="R96"/>
      <c r="S96"/>
      <c r="T96"/>
      <c r="U96"/>
    </row>
    <row r="97" spans="2:18" customFormat="1" x14ac:dyDescent="0.3">
      <c r="B97" s="53"/>
      <c r="D97" s="11"/>
      <c r="F97" s="8"/>
      <c r="K97" s="6"/>
      <c r="L97" s="6"/>
      <c r="M97" s="5"/>
      <c r="N97" s="5"/>
      <c r="O97" s="62"/>
      <c r="P97" s="62"/>
      <c r="Q97" s="62"/>
    </row>
    <row r="98" spans="2:18" customFormat="1" x14ac:dyDescent="0.3">
      <c r="B98" s="53"/>
      <c r="D98" s="11"/>
      <c r="F98" s="8"/>
      <c r="N98" s="6"/>
      <c r="O98" s="62"/>
      <c r="P98" s="62"/>
      <c r="Q98" s="62"/>
    </row>
    <row r="99" spans="2:18" customFormat="1" x14ac:dyDescent="0.3">
      <c r="B99" s="53"/>
      <c r="D99" s="11"/>
      <c r="F99" s="8"/>
      <c r="N99" s="6"/>
      <c r="O99" s="62"/>
      <c r="P99" s="62"/>
      <c r="Q99" s="62"/>
      <c r="R99" s="5"/>
    </row>
    <row r="100" spans="2:18" customFormat="1" x14ac:dyDescent="0.3">
      <c r="B100" s="53"/>
      <c r="D100" s="11"/>
      <c r="F100" s="8"/>
      <c r="N100" s="6"/>
      <c r="O100" s="62"/>
      <c r="P100" s="62"/>
      <c r="Q100" s="62"/>
      <c r="R100" s="5"/>
    </row>
    <row r="101" spans="2:18" customFormat="1" x14ac:dyDescent="0.3">
      <c r="B101" s="53"/>
      <c r="D101" s="11"/>
      <c r="F101" s="8"/>
      <c r="N101" s="6"/>
      <c r="O101" s="62"/>
      <c r="P101" s="62"/>
      <c r="Q101" s="62"/>
      <c r="R101" s="5"/>
    </row>
    <row r="102" spans="2:18" customFormat="1" x14ac:dyDescent="0.3">
      <c r="B102" s="53"/>
      <c r="D102" s="11"/>
      <c r="F102" s="8"/>
      <c r="N102" s="6"/>
      <c r="O102" s="62"/>
      <c r="P102" s="62"/>
      <c r="Q102" s="62"/>
      <c r="R102" s="5"/>
    </row>
    <row r="103" spans="2:18" customFormat="1" x14ac:dyDescent="0.3">
      <c r="B103" s="53"/>
      <c r="D103" s="11"/>
      <c r="F103" s="8"/>
      <c r="N103" s="6"/>
      <c r="O103" s="62"/>
      <c r="P103" s="62"/>
      <c r="Q103" s="62"/>
      <c r="R103" s="5"/>
    </row>
    <row r="104" spans="2:18" customFormat="1" x14ac:dyDescent="0.3">
      <c r="B104" s="53"/>
      <c r="D104" s="11"/>
      <c r="F104" s="8"/>
      <c r="N104" s="6"/>
      <c r="O104" s="62"/>
      <c r="P104" s="62"/>
      <c r="Q104" s="62"/>
      <c r="R104" s="5"/>
    </row>
    <row r="105" spans="2:18" customFormat="1" x14ac:dyDescent="0.3">
      <c r="B105" s="53"/>
      <c r="D105" s="11"/>
      <c r="F105" s="8"/>
      <c r="N105" s="6"/>
      <c r="O105" s="62"/>
      <c r="P105" s="62"/>
      <c r="Q105" s="62"/>
      <c r="R105" s="5"/>
    </row>
    <row r="106" spans="2:18" customFormat="1" x14ac:dyDescent="0.3">
      <c r="B106" s="53"/>
      <c r="D106" s="11"/>
      <c r="F106" s="8"/>
      <c r="N106" s="6"/>
      <c r="O106" s="62"/>
      <c r="P106" s="62"/>
      <c r="Q106" s="62"/>
      <c r="R106" s="5"/>
    </row>
    <row r="107" spans="2:18" customFormat="1" x14ac:dyDescent="0.3">
      <c r="B107" s="53"/>
      <c r="D107" s="11"/>
      <c r="F107" s="8"/>
      <c r="N107" s="6"/>
      <c r="O107" s="62"/>
      <c r="P107" s="62"/>
      <c r="Q107" s="62"/>
      <c r="R107" s="5"/>
    </row>
    <row r="108" spans="2:18" customFormat="1" x14ac:dyDescent="0.3">
      <c r="B108" s="53"/>
      <c r="D108" s="11"/>
      <c r="F108" s="8"/>
      <c r="N108" s="6"/>
      <c r="O108" s="62"/>
      <c r="P108" s="62"/>
      <c r="Q108" s="62"/>
      <c r="R108" s="5"/>
    </row>
    <row r="109" spans="2:18" customFormat="1" x14ac:dyDescent="0.3">
      <c r="B109" s="53"/>
      <c r="D109" s="11"/>
      <c r="F109" s="8"/>
      <c r="N109" s="6"/>
      <c r="O109" s="62"/>
      <c r="P109" s="62"/>
      <c r="Q109" s="62"/>
      <c r="R109" s="5"/>
    </row>
    <row r="110" spans="2:18" customFormat="1" x14ac:dyDescent="0.3">
      <c r="B110" s="53"/>
      <c r="D110" s="11"/>
      <c r="F110" s="8"/>
      <c r="N110" s="6"/>
      <c r="O110" s="62"/>
      <c r="P110" s="62"/>
      <c r="Q110" s="62"/>
      <c r="R110" s="5"/>
    </row>
    <row r="111" spans="2:18" customFormat="1" x14ac:dyDescent="0.3">
      <c r="B111" s="53"/>
      <c r="D111" s="11"/>
      <c r="F111" s="8"/>
      <c r="N111" s="6"/>
      <c r="O111" s="62"/>
      <c r="P111" s="62"/>
      <c r="Q111" s="62"/>
      <c r="R111" s="5"/>
    </row>
    <row r="112" spans="2:18" customFormat="1" x14ac:dyDescent="0.3">
      <c r="B112" s="53"/>
      <c r="D112" s="11"/>
      <c r="F112" s="8"/>
      <c r="N112" s="6"/>
      <c r="O112" s="62"/>
      <c r="P112" s="62"/>
      <c r="Q112" s="62"/>
      <c r="R112" s="5"/>
    </row>
    <row r="113" spans="1:21" x14ac:dyDescent="0.3">
      <c r="A113"/>
      <c r="B113" s="53"/>
      <c r="F113" s="8"/>
      <c r="I113"/>
      <c r="N113" s="6"/>
      <c r="R113" s="5"/>
      <c r="S113"/>
      <c r="T113"/>
      <c r="U113"/>
    </row>
    <row r="114" spans="1:21" x14ac:dyDescent="0.3">
      <c r="A114"/>
      <c r="B114" s="53"/>
      <c r="F114" s="8"/>
      <c r="I114"/>
      <c r="N114" s="6"/>
      <c r="R114" s="5"/>
      <c r="S114"/>
      <c r="T114"/>
      <c r="U114"/>
    </row>
    <row r="115" spans="1:21" x14ac:dyDescent="0.3">
      <c r="A115"/>
      <c r="B115" s="53"/>
      <c r="F115" s="8"/>
      <c r="I115"/>
      <c r="N115" s="6"/>
      <c r="R115" s="5"/>
      <c r="S115"/>
      <c r="T115"/>
      <c r="U115"/>
    </row>
    <row r="116" spans="1:21" x14ac:dyDescent="0.3">
      <c r="A116"/>
      <c r="B116" s="53"/>
      <c r="F116" s="8"/>
      <c r="I116"/>
      <c r="N116" s="6"/>
      <c r="R116" s="5"/>
      <c r="S116"/>
      <c r="T116"/>
      <c r="U116"/>
    </row>
    <row r="117" spans="1:21" x14ac:dyDescent="0.3">
      <c r="A117"/>
      <c r="B117" s="53"/>
      <c r="F117" s="8"/>
      <c r="I117"/>
      <c r="N117" s="6"/>
      <c r="R117" s="5"/>
      <c r="S117"/>
      <c r="T117"/>
      <c r="U117"/>
    </row>
    <row r="118" spans="1:21" x14ac:dyDescent="0.3">
      <c r="A118"/>
      <c r="B118" s="53"/>
      <c r="F118" s="8"/>
      <c r="I118"/>
      <c r="N118" s="6"/>
      <c r="R118" s="5"/>
      <c r="S118"/>
      <c r="T118"/>
      <c r="U118"/>
    </row>
    <row r="119" spans="1:21" x14ac:dyDescent="0.3">
      <c r="A119"/>
      <c r="B119" s="53"/>
      <c r="F119" s="8"/>
      <c r="I119"/>
      <c r="N119" s="6"/>
      <c r="R119" s="5"/>
      <c r="S119"/>
      <c r="T119"/>
      <c r="U119"/>
    </row>
    <row r="120" spans="1:21" x14ac:dyDescent="0.3">
      <c r="A120"/>
      <c r="B120" s="53"/>
      <c r="F120" s="8"/>
      <c r="I120"/>
      <c r="N120" s="6"/>
      <c r="R120" s="5"/>
      <c r="S120"/>
      <c r="T120"/>
      <c r="U120"/>
    </row>
    <row r="121" spans="1:21" x14ac:dyDescent="0.3">
      <c r="A121"/>
      <c r="B121" s="53"/>
      <c r="F121" s="8"/>
      <c r="I121"/>
      <c r="N121" s="6"/>
      <c r="R121" s="5"/>
      <c r="S121"/>
      <c r="T121"/>
      <c r="U121"/>
    </row>
    <row r="122" spans="1:21" x14ac:dyDescent="0.3">
      <c r="A122"/>
      <c r="B122" s="53"/>
      <c r="F122" s="8"/>
      <c r="I122"/>
      <c r="N122" s="6"/>
      <c r="R122" s="5"/>
      <c r="S122"/>
      <c r="T122"/>
      <c r="U122"/>
    </row>
    <row r="123" spans="1:21" x14ac:dyDescent="0.3">
      <c r="A123"/>
      <c r="B123" s="53"/>
      <c r="F123" s="8"/>
      <c r="I123"/>
      <c r="N123" s="6"/>
      <c r="R123" s="5"/>
      <c r="S123"/>
      <c r="T123"/>
      <c r="U123"/>
    </row>
    <row r="124" spans="1:21" x14ac:dyDescent="0.3">
      <c r="A124"/>
      <c r="B124" s="53"/>
      <c r="F124" s="8"/>
      <c r="I124"/>
      <c r="N124" s="6"/>
      <c r="R124" s="5"/>
      <c r="S124"/>
      <c r="T124"/>
      <c r="U124"/>
    </row>
    <row r="125" spans="1:21" x14ac:dyDescent="0.3">
      <c r="A125"/>
      <c r="B125" s="53"/>
      <c r="F125" s="8"/>
      <c r="I125"/>
      <c r="N125" s="6"/>
      <c r="R125" s="5"/>
      <c r="S125"/>
      <c r="T125"/>
      <c r="U125"/>
    </row>
    <row r="126" spans="1:21" x14ac:dyDescent="0.3">
      <c r="R126" s="5"/>
      <c r="S126"/>
      <c r="T126"/>
    </row>
  </sheetData>
  <sortState xmlns:xlrd2="http://schemas.microsoft.com/office/spreadsheetml/2017/richdata2" ref="A2:O71">
    <sortCondition ref="A2:A71"/>
    <sortCondition ref="C2:C71"/>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3F6A3-3D67-425C-B04E-D703A73BC312}">
  <dimension ref="A1:T329"/>
  <sheetViews>
    <sheetView topLeftCell="B1" zoomScale="85" zoomScaleNormal="85" workbookViewId="0">
      <pane ySplit="1" topLeftCell="A41" activePane="bottomLeft" state="frozen"/>
      <selection activeCell="B1" sqref="B1"/>
      <selection pane="bottomLeft" activeCell="V14" sqref="V14"/>
    </sheetView>
  </sheetViews>
  <sheetFormatPr defaultColWidth="11.33203125" defaultRowHeight="15.6" x14ac:dyDescent="0.3"/>
  <cols>
    <col min="1" max="1" width="7.5546875" style="39" customWidth="1"/>
    <col min="2" max="2" width="27.5546875" style="39" customWidth="1"/>
    <col min="3" max="5" width="11.21875" style="63" bestFit="1" customWidth="1"/>
    <col min="6" max="6" width="11.21875" style="64" bestFit="1" customWidth="1"/>
    <col min="7" max="8" width="11.21875" style="64" customWidth="1"/>
    <col min="9" max="12" width="10" style="65" bestFit="1" customWidth="1"/>
    <col min="13" max="14" width="10" style="65" customWidth="1"/>
    <col min="15" max="15" width="12" style="66" customWidth="1"/>
    <col min="16" max="18" width="11.21875" style="66" bestFit="1" customWidth="1"/>
    <col min="19" max="20" width="11.33203125" style="66"/>
    <col min="21" max="16384" width="11.33203125" style="39"/>
  </cols>
  <sheetData>
    <row r="1" spans="1:20" s="33" customFormat="1" ht="47.4" thickBot="1" x14ac:dyDescent="0.35">
      <c r="A1" s="326" t="s">
        <v>105</v>
      </c>
      <c r="B1" s="72" t="s">
        <v>1</v>
      </c>
      <c r="C1" s="217" t="s">
        <v>96</v>
      </c>
      <c r="D1" s="218" t="s">
        <v>99</v>
      </c>
      <c r="E1" s="218" t="s">
        <v>132</v>
      </c>
      <c r="F1" s="218" t="s">
        <v>176</v>
      </c>
      <c r="G1" s="219" t="s">
        <v>195</v>
      </c>
      <c r="H1" s="219" t="s">
        <v>230</v>
      </c>
      <c r="I1" s="220" t="s">
        <v>97</v>
      </c>
      <c r="J1" s="221" t="s">
        <v>98</v>
      </c>
      <c r="K1" s="221" t="s">
        <v>133</v>
      </c>
      <c r="L1" s="221" t="s">
        <v>175</v>
      </c>
      <c r="M1" s="222" t="s">
        <v>196</v>
      </c>
      <c r="N1" s="237" t="s">
        <v>231</v>
      </c>
      <c r="O1" s="235" t="s">
        <v>100</v>
      </c>
      <c r="P1" s="223" t="s">
        <v>101</v>
      </c>
      <c r="Q1" s="223" t="s">
        <v>134</v>
      </c>
      <c r="R1" s="223" t="s">
        <v>177</v>
      </c>
      <c r="S1" s="224" t="s">
        <v>197</v>
      </c>
      <c r="T1" s="224" t="s">
        <v>232</v>
      </c>
    </row>
    <row r="2" spans="1:20" s="43" customFormat="1" x14ac:dyDescent="0.3">
      <c r="A2" s="34" t="s">
        <v>25</v>
      </c>
      <c r="B2" s="73" t="s">
        <v>85</v>
      </c>
      <c r="C2" s="210">
        <v>103</v>
      </c>
      <c r="D2" s="211">
        <v>99</v>
      </c>
      <c r="E2" s="211">
        <v>60</v>
      </c>
      <c r="F2" s="211">
        <v>48</v>
      </c>
      <c r="G2" s="212">
        <v>63</v>
      </c>
      <c r="H2" s="233">
        <v>77</v>
      </c>
      <c r="I2" s="213">
        <v>137</v>
      </c>
      <c r="J2" s="214">
        <v>114</v>
      </c>
      <c r="K2" s="214">
        <v>72</v>
      </c>
      <c r="L2" s="214">
        <v>94</v>
      </c>
      <c r="M2" s="215">
        <v>94</v>
      </c>
      <c r="N2" s="216">
        <v>111</v>
      </c>
      <c r="O2" s="236">
        <v>74</v>
      </c>
      <c r="P2" s="226">
        <v>69</v>
      </c>
      <c r="Q2" s="226">
        <v>53</v>
      </c>
      <c r="R2" s="226">
        <v>40</v>
      </c>
      <c r="S2" s="227">
        <v>54</v>
      </c>
      <c r="T2" s="230">
        <v>62</v>
      </c>
    </row>
    <row r="3" spans="1:20" x14ac:dyDescent="0.3">
      <c r="A3" s="34" t="s">
        <v>25</v>
      </c>
      <c r="B3" s="73" t="s">
        <v>26</v>
      </c>
      <c r="C3" s="76">
        <v>213</v>
      </c>
      <c r="D3" s="36">
        <v>228</v>
      </c>
      <c r="E3" s="36">
        <v>134</v>
      </c>
      <c r="F3" s="36">
        <v>158</v>
      </c>
      <c r="G3" s="199">
        <v>184</v>
      </c>
      <c r="H3" s="234">
        <v>226</v>
      </c>
      <c r="I3" s="69">
        <f>SUM(213+46)</f>
        <v>259</v>
      </c>
      <c r="J3" s="37">
        <v>276</v>
      </c>
      <c r="K3" s="37">
        <v>211</v>
      </c>
      <c r="L3" s="37">
        <v>247</v>
      </c>
      <c r="M3" s="67">
        <v>287</v>
      </c>
      <c r="N3" s="208">
        <v>373</v>
      </c>
      <c r="O3" s="194">
        <v>82</v>
      </c>
      <c r="P3" s="38">
        <v>103</v>
      </c>
      <c r="Q3" s="38">
        <v>68</v>
      </c>
      <c r="R3" s="38">
        <v>63</v>
      </c>
      <c r="S3" s="225">
        <v>89</v>
      </c>
      <c r="T3" s="231">
        <v>79</v>
      </c>
    </row>
    <row r="4" spans="1:20" x14ac:dyDescent="0.3">
      <c r="A4" s="34" t="s">
        <v>25</v>
      </c>
      <c r="B4" s="73" t="s">
        <v>84</v>
      </c>
      <c r="C4" s="76">
        <v>85</v>
      </c>
      <c r="D4" s="36">
        <v>78</v>
      </c>
      <c r="E4" s="36">
        <v>0</v>
      </c>
      <c r="F4" s="36">
        <v>32</v>
      </c>
      <c r="G4" s="199">
        <v>35</v>
      </c>
      <c r="H4" s="234">
        <v>31</v>
      </c>
      <c r="I4" s="69">
        <v>85</v>
      </c>
      <c r="J4" s="37">
        <v>78</v>
      </c>
      <c r="K4" s="37">
        <v>2</v>
      </c>
      <c r="L4" s="37">
        <v>33</v>
      </c>
      <c r="M4" s="67">
        <v>38</v>
      </c>
      <c r="N4" s="208">
        <v>36</v>
      </c>
      <c r="O4" s="194">
        <v>26</v>
      </c>
      <c r="P4" s="38">
        <v>17</v>
      </c>
      <c r="Q4" s="38">
        <v>0</v>
      </c>
      <c r="R4" s="38">
        <v>11</v>
      </c>
      <c r="S4" s="225">
        <v>16</v>
      </c>
      <c r="T4" s="231">
        <v>16</v>
      </c>
    </row>
    <row r="5" spans="1:20" x14ac:dyDescent="0.3">
      <c r="A5" s="34" t="s">
        <v>25</v>
      </c>
      <c r="B5" s="73" t="s">
        <v>27</v>
      </c>
      <c r="C5" s="76">
        <v>79</v>
      </c>
      <c r="D5" s="36">
        <v>97</v>
      </c>
      <c r="E5" s="36">
        <v>130</v>
      </c>
      <c r="F5" s="36">
        <v>75</v>
      </c>
      <c r="G5" s="199">
        <v>122</v>
      </c>
      <c r="H5" s="234">
        <v>137</v>
      </c>
      <c r="I5" s="69">
        <f>SUM(79+119)</f>
        <v>198</v>
      </c>
      <c r="J5" s="37">
        <v>196</v>
      </c>
      <c r="K5" s="37">
        <v>204</v>
      </c>
      <c r="L5" s="37">
        <v>143</v>
      </c>
      <c r="M5" s="67">
        <v>207</v>
      </c>
      <c r="N5" s="208">
        <v>236</v>
      </c>
      <c r="O5" s="194">
        <v>74</v>
      </c>
      <c r="P5" s="38">
        <v>68</v>
      </c>
      <c r="Q5" s="38">
        <v>102</v>
      </c>
      <c r="R5" s="38">
        <v>104</v>
      </c>
      <c r="S5" s="225">
        <v>115</v>
      </c>
      <c r="T5" s="231">
        <v>130</v>
      </c>
    </row>
    <row r="6" spans="1:20" x14ac:dyDescent="0.3">
      <c r="A6" s="34" t="s">
        <v>25</v>
      </c>
      <c r="B6" s="73" t="s">
        <v>28</v>
      </c>
      <c r="C6" s="76">
        <v>36</v>
      </c>
      <c r="D6" s="36">
        <v>15</v>
      </c>
      <c r="E6" s="36">
        <v>10</v>
      </c>
      <c r="F6" s="36">
        <v>5</v>
      </c>
      <c r="G6" s="199">
        <v>18</v>
      </c>
      <c r="H6" s="234">
        <v>34</v>
      </c>
      <c r="I6" s="69">
        <v>41</v>
      </c>
      <c r="J6" s="37">
        <v>19</v>
      </c>
      <c r="K6" s="37">
        <v>26</v>
      </c>
      <c r="L6" s="37">
        <v>23</v>
      </c>
      <c r="M6" s="67">
        <v>37</v>
      </c>
      <c r="N6" s="208">
        <v>58</v>
      </c>
      <c r="O6" s="194">
        <v>13</v>
      </c>
      <c r="P6" s="38">
        <v>8</v>
      </c>
      <c r="Q6" s="38">
        <v>1</v>
      </c>
      <c r="R6" s="38">
        <v>4</v>
      </c>
      <c r="S6" s="225">
        <v>11</v>
      </c>
      <c r="T6" s="231">
        <v>16</v>
      </c>
    </row>
    <row r="7" spans="1:20" x14ac:dyDescent="0.3">
      <c r="A7" s="34" t="s">
        <v>25</v>
      </c>
      <c r="B7" s="73" t="s">
        <v>29</v>
      </c>
      <c r="C7" s="76">
        <v>125</v>
      </c>
      <c r="D7" s="36">
        <v>92</v>
      </c>
      <c r="E7" s="36">
        <v>109</v>
      </c>
      <c r="F7" s="36">
        <v>99</v>
      </c>
      <c r="G7" s="199">
        <v>133</v>
      </c>
      <c r="H7" s="234">
        <v>155</v>
      </c>
      <c r="I7" s="69">
        <v>128</v>
      </c>
      <c r="J7" s="37">
        <v>98</v>
      </c>
      <c r="K7" s="37">
        <v>146</v>
      </c>
      <c r="L7" s="37">
        <v>125</v>
      </c>
      <c r="M7" s="67">
        <v>135</v>
      </c>
      <c r="N7" s="208">
        <v>156</v>
      </c>
      <c r="O7" s="194">
        <v>103</v>
      </c>
      <c r="P7" s="38">
        <v>74</v>
      </c>
      <c r="Q7" s="38">
        <v>64</v>
      </c>
      <c r="R7" s="38">
        <v>57</v>
      </c>
      <c r="S7" s="225">
        <v>52</v>
      </c>
      <c r="T7" s="231">
        <v>58</v>
      </c>
    </row>
    <row r="8" spans="1:20" x14ac:dyDescent="0.3">
      <c r="A8" s="34" t="s">
        <v>25</v>
      </c>
      <c r="B8" s="73" t="s">
        <v>30</v>
      </c>
      <c r="C8" s="76">
        <v>41</v>
      </c>
      <c r="D8" s="36">
        <v>39</v>
      </c>
      <c r="E8" s="36">
        <v>30</v>
      </c>
      <c r="F8" s="36">
        <v>30</v>
      </c>
      <c r="G8" s="199">
        <v>42</v>
      </c>
      <c r="H8" s="234">
        <v>34</v>
      </c>
      <c r="I8" s="69">
        <v>56</v>
      </c>
      <c r="J8" s="37">
        <v>53</v>
      </c>
      <c r="K8" s="37">
        <v>38</v>
      </c>
      <c r="L8" s="37">
        <v>45</v>
      </c>
      <c r="M8" s="67">
        <v>64</v>
      </c>
      <c r="N8" s="208">
        <v>46</v>
      </c>
      <c r="O8" s="194">
        <v>16</v>
      </c>
      <c r="P8" s="38">
        <v>20</v>
      </c>
      <c r="Q8" s="38">
        <v>13</v>
      </c>
      <c r="R8" s="38">
        <v>17</v>
      </c>
      <c r="S8" s="225">
        <v>19</v>
      </c>
      <c r="T8" s="231">
        <v>16</v>
      </c>
    </row>
    <row r="9" spans="1:20" x14ac:dyDescent="0.3">
      <c r="A9" s="34" t="s">
        <v>25</v>
      </c>
      <c r="B9" s="73" t="s">
        <v>31</v>
      </c>
      <c r="C9" s="76">
        <v>23</v>
      </c>
      <c r="D9" s="36">
        <v>23</v>
      </c>
      <c r="E9" s="36">
        <v>6</v>
      </c>
      <c r="F9" s="36">
        <v>9</v>
      </c>
      <c r="G9" s="199">
        <v>14</v>
      </c>
      <c r="H9" s="234">
        <v>14</v>
      </c>
      <c r="I9" s="69">
        <v>30</v>
      </c>
      <c r="J9" s="37">
        <v>24</v>
      </c>
      <c r="K9" s="37">
        <v>9</v>
      </c>
      <c r="L9" s="37">
        <v>19</v>
      </c>
      <c r="M9" s="67">
        <v>20</v>
      </c>
      <c r="N9" s="208">
        <v>24</v>
      </c>
      <c r="O9" s="194">
        <v>4</v>
      </c>
      <c r="P9" s="38">
        <v>5</v>
      </c>
      <c r="Q9" s="38">
        <v>1</v>
      </c>
      <c r="R9" s="38">
        <v>3</v>
      </c>
      <c r="S9" s="225">
        <v>4</v>
      </c>
      <c r="T9" s="231">
        <v>6</v>
      </c>
    </row>
    <row r="10" spans="1:20" x14ac:dyDescent="0.3">
      <c r="A10" s="34" t="s">
        <v>25</v>
      </c>
      <c r="B10" s="73" t="s">
        <v>32</v>
      </c>
      <c r="C10" s="76">
        <v>7</v>
      </c>
      <c r="D10" s="36">
        <v>30</v>
      </c>
      <c r="E10" s="36">
        <v>17</v>
      </c>
      <c r="F10" s="36">
        <v>18</v>
      </c>
      <c r="G10" s="199">
        <v>23</v>
      </c>
      <c r="H10" s="234">
        <v>20</v>
      </c>
      <c r="I10" s="69">
        <v>11</v>
      </c>
      <c r="J10" s="37">
        <v>61</v>
      </c>
      <c r="K10" s="37">
        <v>39</v>
      </c>
      <c r="L10" s="37">
        <v>40</v>
      </c>
      <c r="M10" s="67">
        <v>60</v>
      </c>
      <c r="N10" s="208">
        <v>57</v>
      </c>
      <c r="O10" s="194">
        <v>13</v>
      </c>
      <c r="P10" s="38">
        <v>23</v>
      </c>
      <c r="Q10" s="38">
        <v>17</v>
      </c>
      <c r="R10" s="38">
        <v>16</v>
      </c>
      <c r="S10" s="225">
        <v>20</v>
      </c>
      <c r="T10" s="231">
        <v>17</v>
      </c>
    </row>
    <row r="11" spans="1:20" x14ac:dyDescent="0.3">
      <c r="A11" s="34" t="s">
        <v>25</v>
      </c>
      <c r="B11" s="73" t="s">
        <v>33</v>
      </c>
      <c r="C11" s="76">
        <v>15</v>
      </c>
      <c r="D11" s="36">
        <v>20</v>
      </c>
      <c r="E11" s="36">
        <v>0</v>
      </c>
      <c r="F11" s="36">
        <v>7</v>
      </c>
      <c r="G11" s="199">
        <v>7</v>
      </c>
      <c r="H11" s="234">
        <v>13</v>
      </c>
      <c r="I11" s="69">
        <v>15</v>
      </c>
      <c r="J11" s="37">
        <v>27</v>
      </c>
      <c r="K11" s="37">
        <v>0</v>
      </c>
      <c r="L11" s="37">
        <v>10</v>
      </c>
      <c r="M11" s="67">
        <v>20</v>
      </c>
      <c r="N11" s="208">
        <v>27</v>
      </c>
      <c r="O11" s="194">
        <v>15</v>
      </c>
      <c r="P11" s="38">
        <v>27</v>
      </c>
      <c r="Q11" s="38">
        <v>0</v>
      </c>
      <c r="R11" s="38">
        <v>13</v>
      </c>
      <c r="S11" s="225">
        <v>7</v>
      </c>
      <c r="T11" s="231">
        <v>3</v>
      </c>
    </row>
    <row r="12" spans="1:20" x14ac:dyDescent="0.3">
      <c r="A12" s="34" t="s">
        <v>25</v>
      </c>
      <c r="B12" s="73" t="s">
        <v>34</v>
      </c>
      <c r="C12" s="76">
        <v>160</v>
      </c>
      <c r="D12" s="36">
        <v>173</v>
      </c>
      <c r="E12" s="36">
        <v>91</v>
      </c>
      <c r="F12" s="36">
        <v>78</v>
      </c>
      <c r="G12" s="199">
        <v>61</v>
      </c>
      <c r="H12" s="234">
        <v>119</v>
      </c>
      <c r="I12" s="69">
        <v>262</v>
      </c>
      <c r="J12" s="37">
        <v>236</v>
      </c>
      <c r="K12" s="37">
        <v>115</v>
      </c>
      <c r="L12" s="37">
        <v>151</v>
      </c>
      <c r="M12" s="67">
        <v>131</v>
      </c>
      <c r="N12" s="208">
        <v>167</v>
      </c>
      <c r="O12" s="194">
        <v>47</v>
      </c>
      <c r="P12" s="38">
        <v>41</v>
      </c>
      <c r="Q12" s="38">
        <v>26</v>
      </c>
      <c r="R12" s="38">
        <v>30</v>
      </c>
      <c r="S12" s="225">
        <v>40</v>
      </c>
      <c r="T12" s="231">
        <v>33</v>
      </c>
    </row>
    <row r="13" spans="1:20" x14ac:dyDescent="0.3">
      <c r="A13" s="34" t="s">
        <v>25</v>
      </c>
      <c r="B13" s="73" t="s">
        <v>35</v>
      </c>
      <c r="C13" s="76">
        <v>17</v>
      </c>
      <c r="D13" s="36">
        <v>8</v>
      </c>
      <c r="E13" s="36">
        <v>0</v>
      </c>
      <c r="F13" s="36">
        <v>23</v>
      </c>
      <c r="G13" s="199">
        <v>4</v>
      </c>
      <c r="H13" s="234">
        <v>10</v>
      </c>
      <c r="I13" s="69">
        <v>17</v>
      </c>
      <c r="J13" s="37">
        <v>15</v>
      </c>
      <c r="K13" s="37">
        <v>5</v>
      </c>
      <c r="L13" s="37">
        <v>23</v>
      </c>
      <c r="M13" s="67">
        <v>4</v>
      </c>
      <c r="N13" s="208">
        <v>10</v>
      </c>
      <c r="O13" s="194">
        <v>12</v>
      </c>
      <c r="P13" s="38">
        <v>15</v>
      </c>
      <c r="Q13" s="38">
        <v>0</v>
      </c>
      <c r="R13" s="38">
        <v>6</v>
      </c>
      <c r="S13" s="225">
        <v>9</v>
      </c>
      <c r="T13" s="231">
        <v>1</v>
      </c>
    </row>
    <row r="14" spans="1:20" x14ac:dyDescent="0.3">
      <c r="A14" s="34" t="s">
        <v>25</v>
      </c>
      <c r="B14" s="73" t="s">
        <v>36</v>
      </c>
      <c r="C14" s="76">
        <v>1091</v>
      </c>
      <c r="D14" s="36">
        <v>1055</v>
      </c>
      <c r="E14" s="36">
        <v>981</v>
      </c>
      <c r="F14" s="36">
        <v>789</v>
      </c>
      <c r="G14" s="199">
        <v>681</v>
      </c>
      <c r="H14" s="234">
        <v>999</v>
      </c>
      <c r="I14" s="69">
        <v>1837</v>
      </c>
      <c r="J14" s="37">
        <v>1954</v>
      </c>
      <c r="K14" s="37">
        <v>1454</v>
      </c>
      <c r="L14" s="37">
        <v>1573</v>
      </c>
      <c r="M14" s="67">
        <v>1705</v>
      </c>
      <c r="N14" s="208">
        <v>1895</v>
      </c>
      <c r="O14" s="194">
        <v>692</v>
      </c>
      <c r="P14" s="38">
        <v>636</v>
      </c>
      <c r="Q14" s="38">
        <v>503</v>
      </c>
      <c r="R14" s="38">
        <v>491</v>
      </c>
      <c r="S14" s="225">
        <v>423</v>
      </c>
      <c r="T14" s="231">
        <v>553</v>
      </c>
    </row>
    <row r="15" spans="1:20" x14ac:dyDescent="0.3">
      <c r="A15" s="34" t="s">
        <v>25</v>
      </c>
      <c r="B15" s="73" t="s">
        <v>38</v>
      </c>
      <c r="C15" s="76">
        <v>28</v>
      </c>
      <c r="D15" s="36">
        <v>40</v>
      </c>
      <c r="E15" s="36">
        <v>16</v>
      </c>
      <c r="F15" s="36">
        <v>0</v>
      </c>
      <c r="G15" s="199">
        <v>40</v>
      </c>
      <c r="H15" s="234">
        <v>57</v>
      </c>
      <c r="I15" s="69">
        <v>37</v>
      </c>
      <c r="J15" s="37">
        <v>46</v>
      </c>
      <c r="K15" s="37">
        <v>19</v>
      </c>
      <c r="L15" s="37">
        <v>21</v>
      </c>
      <c r="M15" s="67">
        <v>65</v>
      </c>
      <c r="N15" s="208">
        <v>89</v>
      </c>
      <c r="O15" s="194">
        <v>27</v>
      </c>
      <c r="P15" s="38">
        <v>31</v>
      </c>
      <c r="Q15" s="38">
        <v>12</v>
      </c>
      <c r="R15" s="38">
        <v>0</v>
      </c>
      <c r="S15" s="225">
        <v>24</v>
      </c>
      <c r="T15" s="231">
        <v>30</v>
      </c>
    </row>
    <row r="16" spans="1:20" s="34" customFormat="1" x14ac:dyDescent="0.3">
      <c r="A16" s="34" t="s">
        <v>25</v>
      </c>
      <c r="B16" s="73" t="s">
        <v>39</v>
      </c>
      <c r="C16" s="76">
        <v>35</v>
      </c>
      <c r="D16" s="36">
        <v>31</v>
      </c>
      <c r="E16" s="36">
        <v>11</v>
      </c>
      <c r="F16" s="36">
        <v>11</v>
      </c>
      <c r="G16" s="199">
        <v>28</v>
      </c>
      <c r="H16" s="234">
        <v>21</v>
      </c>
      <c r="I16" s="69">
        <v>42</v>
      </c>
      <c r="J16" s="37">
        <v>41</v>
      </c>
      <c r="K16" s="37">
        <v>20</v>
      </c>
      <c r="L16" s="37">
        <v>60</v>
      </c>
      <c r="M16" s="67">
        <v>39</v>
      </c>
      <c r="N16" s="208">
        <v>31</v>
      </c>
      <c r="O16" s="194">
        <v>39</v>
      </c>
      <c r="P16" s="38">
        <v>26</v>
      </c>
      <c r="Q16" s="38">
        <v>14</v>
      </c>
      <c r="R16" s="38">
        <v>14</v>
      </c>
      <c r="S16" s="225">
        <v>15</v>
      </c>
      <c r="T16" s="231">
        <v>14</v>
      </c>
    </row>
    <row r="17" spans="1:20" s="80" customFormat="1" x14ac:dyDescent="0.3">
      <c r="A17" s="34" t="s">
        <v>25</v>
      </c>
      <c r="B17" s="73" t="s">
        <v>41</v>
      </c>
      <c r="C17" s="76">
        <v>146</v>
      </c>
      <c r="D17" s="36">
        <v>193</v>
      </c>
      <c r="E17" s="36">
        <v>29</v>
      </c>
      <c r="F17" s="36">
        <v>109</v>
      </c>
      <c r="G17" s="199">
        <v>112</v>
      </c>
      <c r="H17" s="234">
        <v>108</v>
      </c>
      <c r="I17" s="69">
        <v>151</v>
      </c>
      <c r="J17" s="37">
        <v>200</v>
      </c>
      <c r="K17" s="37">
        <v>38</v>
      </c>
      <c r="L17" s="37">
        <v>110</v>
      </c>
      <c r="M17" s="67">
        <v>151</v>
      </c>
      <c r="N17" s="208">
        <v>41</v>
      </c>
      <c r="O17" s="194">
        <v>101</v>
      </c>
      <c r="P17" s="38">
        <v>101</v>
      </c>
      <c r="Q17" s="38">
        <v>42</v>
      </c>
      <c r="R17" s="38">
        <v>98</v>
      </c>
      <c r="S17" s="225">
        <v>110</v>
      </c>
      <c r="T17" s="231">
        <v>91</v>
      </c>
    </row>
    <row r="18" spans="1:20" x14ac:dyDescent="0.3">
      <c r="A18" s="34" t="s">
        <v>25</v>
      </c>
      <c r="B18" s="73" t="s">
        <v>42</v>
      </c>
      <c r="C18" s="76">
        <v>0</v>
      </c>
      <c r="D18" s="36">
        <v>32</v>
      </c>
      <c r="E18" s="36">
        <v>0</v>
      </c>
      <c r="F18" s="36">
        <v>40</v>
      </c>
      <c r="G18" s="199">
        <v>52</v>
      </c>
      <c r="H18" s="234">
        <v>41</v>
      </c>
      <c r="I18" s="69">
        <v>0</v>
      </c>
      <c r="J18" s="37">
        <v>32</v>
      </c>
      <c r="K18" s="37">
        <v>0</v>
      </c>
      <c r="L18" s="37">
        <v>40</v>
      </c>
      <c r="M18" s="67">
        <v>54</v>
      </c>
      <c r="N18" s="208">
        <v>192</v>
      </c>
      <c r="O18" s="194">
        <v>15</v>
      </c>
      <c r="P18" s="38">
        <v>13</v>
      </c>
      <c r="Q18" s="38">
        <v>9</v>
      </c>
      <c r="R18" s="38">
        <v>22</v>
      </c>
      <c r="S18" s="225">
        <v>30</v>
      </c>
      <c r="T18" s="231">
        <v>15</v>
      </c>
    </row>
    <row r="19" spans="1:20" s="80" customFormat="1" x14ac:dyDescent="0.3">
      <c r="A19" s="34" t="s">
        <v>25</v>
      </c>
      <c r="B19" s="73" t="s">
        <v>43</v>
      </c>
      <c r="C19" s="76">
        <v>33</v>
      </c>
      <c r="D19" s="36">
        <v>32</v>
      </c>
      <c r="E19" s="36">
        <v>37</v>
      </c>
      <c r="F19" s="36">
        <v>47</v>
      </c>
      <c r="G19" s="199">
        <v>37</v>
      </c>
      <c r="H19" s="234">
        <v>52</v>
      </c>
      <c r="I19" s="69">
        <v>34</v>
      </c>
      <c r="J19" s="37">
        <v>47</v>
      </c>
      <c r="K19" s="37">
        <v>60</v>
      </c>
      <c r="L19" s="37">
        <v>61</v>
      </c>
      <c r="M19" s="67">
        <v>64</v>
      </c>
      <c r="N19" s="208">
        <v>97</v>
      </c>
      <c r="O19" s="194">
        <v>22</v>
      </c>
      <c r="P19" s="38">
        <v>43</v>
      </c>
      <c r="Q19" s="38">
        <v>29</v>
      </c>
      <c r="R19" s="38">
        <v>36</v>
      </c>
      <c r="S19" s="225">
        <v>33</v>
      </c>
      <c r="T19" s="231">
        <v>43</v>
      </c>
    </row>
    <row r="20" spans="1:20" x14ac:dyDescent="0.3">
      <c r="A20" s="34" t="s">
        <v>25</v>
      </c>
      <c r="B20" s="73" t="s">
        <v>44</v>
      </c>
      <c r="C20" s="76">
        <v>86</v>
      </c>
      <c r="D20" s="36">
        <v>94</v>
      </c>
      <c r="E20" s="36">
        <v>76</v>
      </c>
      <c r="F20" s="36">
        <v>49</v>
      </c>
      <c r="G20" s="199">
        <v>51</v>
      </c>
      <c r="H20" s="234">
        <v>104</v>
      </c>
      <c r="I20" s="69">
        <f>SUM(86+21)</f>
        <v>107</v>
      </c>
      <c r="J20" s="37">
        <v>105</v>
      </c>
      <c r="K20" s="37">
        <v>76</v>
      </c>
      <c r="L20" s="37">
        <v>79</v>
      </c>
      <c r="M20" s="67">
        <v>78</v>
      </c>
      <c r="N20" s="208">
        <v>144</v>
      </c>
      <c r="O20" s="194">
        <v>28</v>
      </c>
      <c r="P20" s="38">
        <v>26</v>
      </c>
      <c r="Q20" s="38">
        <v>20</v>
      </c>
      <c r="R20" s="38">
        <v>26</v>
      </c>
      <c r="S20" s="225">
        <v>22</v>
      </c>
      <c r="T20" s="231">
        <v>39</v>
      </c>
    </row>
    <row r="21" spans="1:20" x14ac:dyDescent="0.3">
      <c r="A21" s="34" t="s">
        <v>25</v>
      </c>
      <c r="B21" s="73" t="s">
        <v>87</v>
      </c>
      <c r="C21" s="76">
        <v>312</v>
      </c>
      <c r="D21" s="36">
        <v>295</v>
      </c>
      <c r="E21" s="36">
        <v>85</v>
      </c>
      <c r="F21" s="36">
        <v>87</v>
      </c>
      <c r="G21" s="199">
        <v>141</v>
      </c>
      <c r="H21" s="234">
        <v>160</v>
      </c>
      <c r="I21" s="69">
        <f>SUM(312+83)</f>
        <v>395</v>
      </c>
      <c r="J21" s="37">
        <v>392</v>
      </c>
      <c r="K21" s="37">
        <v>148</v>
      </c>
      <c r="L21" s="37">
        <v>163</v>
      </c>
      <c r="M21" s="67">
        <v>272</v>
      </c>
      <c r="N21" s="208">
        <v>314</v>
      </c>
      <c r="O21" s="194">
        <v>161</v>
      </c>
      <c r="P21" s="38">
        <v>187</v>
      </c>
      <c r="Q21" s="38">
        <v>59</v>
      </c>
      <c r="R21" s="38">
        <v>60</v>
      </c>
      <c r="S21" s="225">
        <v>86</v>
      </c>
      <c r="T21" s="231">
        <v>65</v>
      </c>
    </row>
    <row r="22" spans="1:20" s="80" customFormat="1" x14ac:dyDescent="0.3">
      <c r="A22" s="34" t="s">
        <v>25</v>
      </c>
      <c r="B22" s="73" t="s">
        <v>45</v>
      </c>
      <c r="C22" s="76">
        <v>35</v>
      </c>
      <c r="D22" s="36">
        <v>52</v>
      </c>
      <c r="E22" s="36">
        <v>28</v>
      </c>
      <c r="F22" s="36">
        <v>12</v>
      </c>
      <c r="G22" s="199">
        <v>32</v>
      </c>
      <c r="H22" s="234">
        <v>7</v>
      </c>
      <c r="I22" s="69">
        <f>SUM(35+17)</f>
        <v>52</v>
      </c>
      <c r="J22" s="37">
        <v>90</v>
      </c>
      <c r="K22" s="37">
        <v>62</v>
      </c>
      <c r="L22" s="37">
        <v>23</v>
      </c>
      <c r="M22" s="67">
        <v>66</v>
      </c>
      <c r="N22" s="208">
        <v>56</v>
      </c>
      <c r="O22" s="194">
        <v>22</v>
      </c>
      <c r="P22" s="38">
        <v>14</v>
      </c>
      <c r="Q22" s="38">
        <v>20</v>
      </c>
      <c r="R22" s="38">
        <v>14</v>
      </c>
      <c r="S22" s="225">
        <v>20</v>
      </c>
      <c r="T22" s="231">
        <v>2</v>
      </c>
    </row>
    <row r="23" spans="1:20" x14ac:dyDescent="0.3">
      <c r="A23" s="34" t="s">
        <v>25</v>
      </c>
      <c r="B23" s="73" t="s">
        <v>47</v>
      </c>
      <c r="C23" s="76">
        <v>75</v>
      </c>
      <c r="D23" s="36">
        <v>76</v>
      </c>
      <c r="E23" s="36">
        <v>63</v>
      </c>
      <c r="F23" s="36">
        <v>46</v>
      </c>
      <c r="G23" s="199">
        <v>60</v>
      </c>
      <c r="H23" s="234">
        <v>40</v>
      </c>
      <c r="I23" s="69">
        <v>122</v>
      </c>
      <c r="J23" s="37">
        <v>124</v>
      </c>
      <c r="K23" s="37">
        <v>91</v>
      </c>
      <c r="L23" s="37">
        <v>93</v>
      </c>
      <c r="M23" s="67">
        <v>97</v>
      </c>
      <c r="N23" s="208">
        <v>91</v>
      </c>
      <c r="O23" s="194">
        <v>52</v>
      </c>
      <c r="P23" s="38">
        <v>43</v>
      </c>
      <c r="Q23" s="38">
        <v>25</v>
      </c>
      <c r="R23" s="38">
        <v>28</v>
      </c>
      <c r="S23" s="225">
        <v>34</v>
      </c>
      <c r="T23" s="231">
        <v>23</v>
      </c>
    </row>
    <row r="24" spans="1:20" x14ac:dyDescent="0.3">
      <c r="A24" s="34" t="s">
        <v>48</v>
      </c>
      <c r="B24" s="74" t="s">
        <v>49</v>
      </c>
      <c r="C24" s="79">
        <v>58</v>
      </c>
      <c r="D24" s="35">
        <v>38</v>
      </c>
      <c r="E24" s="35">
        <v>0</v>
      </c>
      <c r="F24" s="35">
        <v>0</v>
      </c>
      <c r="G24" s="200">
        <v>23</v>
      </c>
      <c r="H24" s="234">
        <v>22</v>
      </c>
      <c r="I24" s="69">
        <f>SUM(58+76)</f>
        <v>134</v>
      </c>
      <c r="J24" s="37">
        <v>87</v>
      </c>
      <c r="K24" s="37">
        <v>3</v>
      </c>
      <c r="L24" s="37">
        <v>0</v>
      </c>
      <c r="M24" s="67">
        <v>40</v>
      </c>
      <c r="N24" s="208">
        <v>92</v>
      </c>
      <c r="O24" s="194">
        <v>22</v>
      </c>
      <c r="P24" s="38">
        <v>26</v>
      </c>
      <c r="Q24" s="38">
        <v>0</v>
      </c>
      <c r="R24" s="38">
        <v>0</v>
      </c>
      <c r="S24" s="225">
        <v>24</v>
      </c>
      <c r="T24" s="231">
        <v>17</v>
      </c>
    </row>
    <row r="25" spans="1:20" s="80" customFormat="1" x14ac:dyDescent="0.3">
      <c r="A25" s="34" t="s">
        <v>48</v>
      </c>
      <c r="B25" s="73" t="s">
        <v>50</v>
      </c>
      <c r="C25" s="76">
        <v>115</v>
      </c>
      <c r="D25" s="36">
        <v>84</v>
      </c>
      <c r="E25" s="36">
        <v>15</v>
      </c>
      <c r="F25" s="36">
        <v>8</v>
      </c>
      <c r="G25" s="199">
        <v>133</v>
      </c>
      <c r="H25" s="234">
        <v>112</v>
      </c>
      <c r="I25" s="69">
        <v>125</v>
      </c>
      <c r="J25" s="37">
        <v>95</v>
      </c>
      <c r="K25" s="37">
        <v>66</v>
      </c>
      <c r="L25" s="37">
        <v>27</v>
      </c>
      <c r="M25" s="67">
        <v>133</v>
      </c>
      <c r="N25" s="208">
        <v>193</v>
      </c>
      <c r="O25" s="194">
        <v>14</v>
      </c>
      <c r="P25" s="38">
        <v>14</v>
      </c>
      <c r="Q25" s="38">
        <v>11</v>
      </c>
      <c r="R25" s="38">
        <v>12</v>
      </c>
      <c r="S25" s="225">
        <v>13</v>
      </c>
      <c r="T25" s="231">
        <v>11</v>
      </c>
    </row>
    <row r="26" spans="1:20" x14ac:dyDescent="0.3">
      <c r="A26" s="34" t="s">
        <v>48</v>
      </c>
      <c r="B26" s="73" t="s">
        <v>51</v>
      </c>
      <c r="C26" s="76">
        <v>76</v>
      </c>
      <c r="D26" s="36">
        <v>57</v>
      </c>
      <c r="E26" s="36">
        <v>17</v>
      </c>
      <c r="F26" s="36">
        <v>31</v>
      </c>
      <c r="G26" s="199">
        <v>30</v>
      </c>
      <c r="H26" s="234">
        <v>75</v>
      </c>
      <c r="I26" s="69">
        <f>SUM(76+63)</f>
        <v>139</v>
      </c>
      <c r="J26" s="37">
        <v>107</v>
      </c>
      <c r="K26" s="37">
        <v>63</v>
      </c>
      <c r="L26" s="37">
        <v>65</v>
      </c>
      <c r="M26" s="67">
        <v>47</v>
      </c>
      <c r="N26" s="208">
        <v>112</v>
      </c>
      <c r="O26" s="194">
        <v>34</v>
      </c>
      <c r="P26" s="38">
        <v>35</v>
      </c>
      <c r="Q26" s="38">
        <v>30</v>
      </c>
      <c r="R26" s="38">
        <v>35</v>
      </c>
      <c r="S26" s="225">
        <v>33</v>
      </c>
      <c r="T26" s="231">
        <v>38</v>
      </c>
    </row>
    <row r="27" spans="1:20" s="80" customFormat="1" x14ac:dyDescent="0.3">
      <c r="A27" s="34" t="s">
        <v>48</v>
      </c>
      <c r="B27" s="74" t="s">
        <v>52</v>
      </c>
      <c r="C27" s="76">
        <v>81</v>
      </c>
      <c r="D27" s="36">
        <v>94</v>
      </c>
      <c r="E27" s="36">
        <v>78</v>
      </c>
      <c r="F27" s="36">
        <v>155</v>
      </c>
      <c r="G27" s="199">
        <v>195</v>
      </c>
      <c r="H27" s="234">
        <v>188</v>
      </c>
      <c r="I27" s="69">
        <v>90</v>
      </c>
      <c r="J27" s="37">
        <v>141</v>
      </c>
      <c r="K27" s="37">
        <v>107</v>
      </c>
      <c r="L27" s="37">
        <v>216</v>
      </c>
      <c r="M27" s="67">
        <v>221</v>
      </c>
      <c r="N27" s="208">
        <v>221</v>
      </c>
      <c r="O27" s="194">
        <v>52</v>
      </c>
      <c r="P27" s="38">
        <v>63</v>
      </c>
      <c r="Q27" s="38">
        <v>35</v>
      </c>
      <c r="R27" s="38">
        <v>57</v>
      </c>
      <c r="S27" s="225">
        <v>88</v>
      </c>
      <c r="T27" s="231">
        <v>102</v>
      </c>
    </row>
    <row r="28" spans="1:20" x14ac:dyDescent="0.3">
      <c r="A28" s="80" t="s">
        <v>48</v>
      </c>
      <c r="B28" s="81" t="s">
        <v>53</v>
      </c>
      <c r="C28" s="82">
        <v>58</v>
      </c>
      <c r="D28" s="83">
        <v>29</v>
      </c>
      <c r="E28" s="83">
        <v>0</v>
      </c>
      <c r="F28" s="83">
        <v>0</v>
      </c>
      <c r="G28" s="84">
        <v>0</v>
      </c>
      <c r="H28" s="234">
        <v>53</v>
      </c>
      <c r="I28" s="82">
        <v>58</v>
      </c>
      <c r="J28" s="83">
        <v>29</v>
      </c>
      <c r="K28" s="83">
        <v>3</v>
      </c>
      <c r="L28" s="83">
        <v>0</v>
      </c>
      <c r="M28" s="84">
        <v>0</v>
      </c>
      <c r="N28" s="208">
        <v>94</v>
      </c>
      <c r="O28" s="201">
        <v>9</v>
      </c>
      <c r="P28" s="83">
        <v>11</v>
      </c>
      <c r="Q28" s="83">
        <v>0</v>
      </c>
      <c r="R28" s="83">
        <v>0</v>
      </c>
      <c r="S28" s="205">
        <v>4</v>
      </c>
      <c r="T28" s="231">
        <v>10</v>
      </c>
    </row>
    <row r="29" spans="1:20" x14ac:dyDescent="0.3">
      <c r="A29" s="34" t="s">
        <v>48</v>
      </c>
      <c r="B29" s="73" t="s">
        <v>54</v>
      </c>
      <c r="C29" s="76">
        <v>29</v>
      </c>
      <c r="D29" s="36">
        <v>33</v>
      </c>
      <c r="E29" s="36">
        <v>19</v>
      </c>
      <c r="F29" s="36">
        <v>25</v>
      </c>
      <c r="G29" s="199">
        <v>43</v>
      </c>
      <c r="H29" s="234">
        <v>38</v>
      </c>
      <c r="I29" s="69">
        <v>39</v>
      </c>
      <c r="J29" s="37">
        <v>42</v>
      </c>
      <c r="K29" s="37">
        <v>22</v>
      </c>
      <c r="L29" s="37">
        <v>30</v>
      </c>
      <c r="M29" s="67">
        <v>45</v>
      </c>
      <c r="N29" s="208">
        <v>39</v>
      </c>
      <c r="O29" s="194">
        <v>12</v>
      </c>
      <c r="P29" s="38">
        <v>4</v>
      </c>
      <c r="Q29" s="38">
        <v>4</v>
      </c>
      <c r="R29" s="38">
        <v>1</v>
      </c>
      <c r="S29" s="225">
        <v>11</v>
      </c>
      <c r="T29" s="231">
        <v>6</v>
      </c>
    </row>
    <row r="30" spans="1:20" x14ac:dyDescent="0.3">
      <c r="A30" s="34" t="s">
        <v>48</v>
      </c>
      <c r="B30" s="73" t="s">
        <v>56</v>
      </c>
      <c r="C30" s="76">
        <v>57</v>
      </c>
      <c r="D30" s="36">
        <v>60</v>
      </c>
      <c r="E30" s="36">
        <v>54</v>
      </c>
      <c r="F30" s="36">
        <v>29</v>
      </c>
      <c r="G30" s="199">
        <v>52</v>
      </c>
      <c r="H30" s="234">
        <v>73</v>
      </c>
      <c r="I30" s="69">
        <v>78</v>
      </c>
      <c r="J30" s="37">
        <v>73</v>
      </c>
      <c r="K30" s="37">
        <v>79</v>
      </c>
      <c r="L30" s="37">
        <v>73</v>
      </c>
      <c r="M30" s="67">
        <v>97</v>
      </c>
      <c r="N30" s="208">
        <v>136</v>
      </c>
      <c r="O30" s="194">
        <v>25</v>
      </c>
      <c r="P30" s="38">
        <v>32</v>
      </c>
      <c r="Q30" s="38">
        <v>19</v>
      </c>
      <c r="R30" s="38">
        <v>25</v>
      </c>
      <c r="S30" s="225">
        <v>49</v>
      </c>
      <c r="T30" s="231">
        <v>18</v>
      </c>
    </row>
    <row r="31" spans="1:20" x14ac:dyDescent="0.3">
      <c r="A31" s="34" t="s">
        <v>48</v>
      </c>
      <c r="B31" s="73" t="s">
        <v>57</v>
      </c>
      <c r="C31" s="76">
        <v>61</v>
      </c>
      <c r="D31" s="36">
        <v>109</v>
      </c>
      <c r="E31" s="36">
        <v>84</v>
      </c>
      <c r="F31" s="36">
        <v>63</v>
      </c>
      <c r="G31" s="199">
        <v>79</v>
      </c>
      <c r="H31" s="234">
        <v>86</v>
      </c>
      <c r="I31" s="69">
        <v>61</v>
      </c>
      <c r="J31" s="37">
        <v>110</v>
      </c>
      <c r="K31" s="37">
        <v>87</v>
      </c>
      <c r="L31" s="37">
        <v>67</v>
      </c>
      <c r="M31" s="67">
        <v>81</v>
      </c>
      <c r="N31" s="208">
        <v>86</v>
      </c>
      <c r="O31" s="194">
        <v>43</v>
      </c>
      <c r="P31" s="38">
        <v>28</v>
      </c>
      <c r="Q31" s="38">
        <v>35</v>
      </c>
      <c r="R31" s="38">
        <v>41</v>
      </c>
      <c r="S31" s="225">
        <v>35</v>
      </c>
      <c r="T31" s="231">
        <v>20</v>
      </c>
    </row>
    <row r="32" spans="1:20" x14ac:dyDescent="0.3">
      <c r="A32" s="34" t="s">
        <v>48</v>
      </c>
      <c r="B32" s="73" t="s">
        <v>58</v>
      </c>
      <c r="C32" s="76">
        <v>17</v>
      </c>
      <c r="D32" s="36">
        <v>28</v>
      </c>
      <c r="E32" s="36">
        <v>16</v>
      </c>
      <c r="F32" s="36">
        <v>27</v>
      </c>
      <c r="G32" s="199">
        <v>41</v>
      </c>
      <c r="H32" s="234">
        <v>42</v>
      </c>
      <c r="I32" s="69">
        <v>19</v>
      </c>
      <c r="J32" s="37">
        <v>28</v>
      </c>
      <c r="K32" s="37">
        <v>16</v>
      </c>
      <c r="L32" s="37">
        <v>27</v>
      </c>
      <c r="M32" s="67">
        <v>44</v>
      </c>
      <c r="N32" s="208">
        <v>42</v>
      </c>
      <c r="O32" s="194">
        <v>6</v>
      </c>
      <c r="P32" s="38">
        <v>25</v>
      </c>
      <c r="Q32" s="38">
        <v>10</v>
      </c>
      <c r="R32" s="38">
        <v>14</v>
      </c>
      <c r="S32" s="225">
        <v>20</v>
      </c>
      <c r="T32" s="231">
        <v>13</v>
      </c>
    </row>
    <row r="33" spans="1:20" x14ac:dyDescent="0.3">
      <c r="A33" s="34" t="s">
        <v>48</v>
      </c>
      <c r="B33" s="73" t="s">
        <v>59</v>
      </c>
      <c r="C33" s="76">
        <v>59</v>
      </c>
      <c r="D33" s="36">
        <v>58</v>
      </c>
      <c r="E33" s="36">
        <v>33</v>
      </c>
      <c r="F33" s="36">
        <v>54</v>
      </c>
      <c r="G33" s="199">
        <v>81</v>
      </c>
      <c r="H33" s="234">
        <v>82</v>
      </c>
      <c r="I33" s="69">
        <v>61</v>
      </c>
      <c r="J33" s="37">
        <v>66</v>
      </c>
      <c r="K33" s="37">
        <v>38</v>
      </c>
      <c r="L33" s="37">
        <v>54</v>
      </c>
      <c r="M33" s="67">
        <v>91</v>
      </c>
      <c r="N33" s="208">
        <v>97</v>
      </c>
      <c r="O33" s="194">
        <v>23</v>
      </c>
      <c r="P33" s="38">
        <v>29</v>
      </c>
      <c r="Q33" s="38">
        <v>17</v>
      </c>
      <c r="R33" s="38">
        <v>20</v>
      </c>
      <c r="S33" s="225">
        <v>36</v>
      </c>
      <c r="T33" s="231">
        <v>43</v>
      </c>
    </row>
    <row r="34" spans="1:20" x14ac:dyDescent="0.3">
      <c r="A34" s="39" t="s">
        <v>48</v>
      </c>
      <c r="B34" s="73" t="s">
        <v>13</v>
      </c>
      <c r="C34" s="76">
        <v>34</v>
      </c>
      <c r="D34" s="36">
        <v>64</v>
      </c>
      <c r="E34" s="36">
        <v>9</v>
      </c>
      <c r="F34" s="36">
        <v>32</v>
      </c>
      <c r="G34" s="199">
        <v>28</v>
      </c>
      <c r="H34" s="234">
        <v>81</v>
      </c>
      <c r="I34" s="69">
        <f>+SUM(34+23)</f>
        <v>57</v>
      </c>
      <c r="J34" s="37">
        <v>91</v>
      </c>
      <c r="K34" s="37">
        <v>9</v>
      </c>
      <c r="L34" s="37">
        <v>36</v>
      </c>
      <c r="M34" s="67">
        <v>30</v>
      </c>
      <c r="N34" s="208">
        <v>85</v>
      </c>
      <c r="O34" s="194">
        <v>35</v>
      </c>
      <c r="P34" s="38">
        <v>35</v>
      </c>
      <c r="Q34" s="38">
        <v>24</v>
      </c>
      <c r="R34" s="38">
        <v>19</v>
      </c>
      <c r="S34" s="225">
        <v>13</v>
      </c>
      <c r="T34" s="231">
        <v>29</v>
      </c>
    </row>
    <row r="35" spans="1:20" x14ac:dyDescent="0.3">
      <c r="A35" s="34" t="s">
        <v>48</v>
      </c>
      <c r="B35" s="73" t="s">
        <v>60</v>
      </c>
      <c r="C35" s="76">
        <v>230</v>
      </c>
      <c r="D35" s="36">
        <v>172</v>
      </c>
      <c r="E35" s="36">
        <v>54</v>
      </c>
      <c r="F35" s="36">
        <v>71</v>
      </c>
      <c r="G35" s="199">
        <v>102</v>
      </c>
      <c r="H35" s="234">
        <v>208</v>
      </c>
      <c r="I35" s="69">
        <v>247</v>
      </c>
      <c r="J35" s="37">
        <v>259</v>
      </c>
      <c r="K35" s="37">
        <v>80</v>
      </c>
      <c r="L35" s="37">
        <v>107</v>
      </c>
      <c r="M35" s="67">
        <v>114</v>
      </c>
      <c r="N35" s="208">
        <v>227</v>
      </c>
      <c r="O35" s="194">
        <v>60</v>
      </c>
      <c r="P35" s="38">
        <v>78</v>
      </c>
      <c r="Q35" s="38">
        <v>44</v>
      </c>
      <c r="R35" s="38">
        <v>59</v>
      </c>
      <c r="S35" s="225">
        <v>48</v>
      </c>
      <c r="T35" s="231">
        <v>73</v>
      </c>
    </row>
    <row r="36" spans="1:20" x14ac:dyDescent="0.3">
      <c r="A36" s="34" t="s">
        <v>48</v>
      </c>
      <c r="B36" s="73" t="s">
        <v>61</v>
      </c>
      <c r="C36" s="76">
        <v>78</v>
      </c>
      <c r="D36" s="36">
        <v>88</v>
      </c>
      <c r="E36" s="36">
        <v>76</v>
      </c>
      <c r="F36" s="36">
        <v>109</v>
      </c>
      <c r="G36" s="199">
        <v>72</v>
      </c>
      <c r="H36" s="234">
        <v>101</v>
      </c>
      <c r="I36" s="69">
        <f>SUM(78+65)</f>
        <v>143</v>
      </c>
      <c r="J36" s="37">
        <v>129</v>
      </c>
      <c r="K36" s="37">
        <v>116</v>
      </c>
      <c r="L36" s="37">
        <v>129</v>
      </c>
      <c r="M36" s="67">
        <v>99</v>
      </c>
      <c r="N36" s="208">
        <v>160</v>
      </c>
      <c r="O36" s="194">
        <v>49</v>
      </c>
      <c r="P36" s="38">
        <v>38</v>
      </c>
      <c r="Q36" s="38">
        <v>41</v>
      </c>
      <c r="R36" s="38">
        <v>39</v>
      </c>
      <c r="S36" s="225">
        <v>51</v>
      </c>
      <c r="T36" s="231">
        <v>43</v>
      </c>
    </row>
    <row r="37" spans="1:20" x14ac:dyDescent="0.3">
      <c r="A37" s="34" t="s">
        <v>48</v>
      </c>
      <c r="B37" s="73" t="s">
        <v>62</v>
      </c>
      <c r="C37" s="76">
        <v>30</v>
      </c>
      <c r="D37" s="36">
        <v>35</v>
      </c>
      <c r="E37" s="36">
        <v>20</v>
      </c>
      <c r="F37" s="36">
        <v>30</v>
      </c>
      <c r="G37" s="199">
        <v>8</v>
      </c>
      <c r="H37" s="234">
        <v>66</v>
      </c>
      <c r="I37" s="69">
        <v>32</v>
      </c>
      <c r="J37" s="37">
        <v>35</v>
      </c>
      <c r="K37" s="37">
        <v>22</v>
      </c>
      <c r="L37" s="37">
        <v>33</v>
      </c>
      <c r="M37" s="67">
        <v>8</v>
      </c>
      <c r="N37" s="208">
        <v>66</v>
      </c>
      <c r="O37" s="194">
        <v>6</v>
      </c>
      <c r="P37" s="38">
        <v>19</v>
      </c>
      <c r="Q37" s="38">
        <v>2</v>
      </c>
      <c r="R37" s="38">
        <v>10</v>
      </c>
      <c r="S37" s="225">
        <v>13</v>
      </c>
      <c r="T37" s="231">
        <v>27</v>
      </c>
    </row>
    <row r="38" spans="1:20" x14ac:dyDescent="0.3">
      <c r="A38" s="34" t="s">
        <v>48</v>
      </c>
      <c r="B38" s="73" t="s">
        <v>64</v>
      </c>
      <c r="C38" s="76">
        <v>49</v>
      </c>
      <c r="D38" s="36">
        <v>39</v>
      </c>
      <c r="E38" s="36">
        <v>30</v>
      </c>
      <c r="F38" s="36">
        <v>24</v>
      </c>
      <c r="G38" s="199">
        <v>49</v>
      </c>
      <c r="H38" s="234">
        <v>39</v>
      </c>
      <c r="I38" s="69">
        <f>SUM(49+25)</f>
        <v>74</v>
      </c>
      <c r="J38" s="37">
        <v>62</v>
      </c>
      <c r="K38" s="37">
        <v>49</v>
      </c>
      <c r="L38" s="37">
        <v>33</v>
      </c>
      <c r="M38" s="67">
        <v>66</v>
      </c>
      <c r="N38" s="208">
        <v>56</v>
      </c>
      <c r="O38" s="194">
        <v>27</v>
      </c>
      <c r="P38" s="38">
        <v>25</v>
      </c>
      <c r="Q38" s="38">
        <v>24</v>
      </c>
      <c r="R38" s="38">
        <v>18</v>
      </c>
      <c r="S38" s="225">
        <v>20</v>
      </c>
      <c r="T38" s="231">
        <v>15</v>
      </c>
    </row>
    <row r="39" spans="1:20" x14ac:dyDescent="0.3">
      <c r="A39" s="34" t="s">
        <v>48</v>
      </c>
      <c r="B39" s="73" t="s">
        <v>93</v>
      </c>
      <c r="C39" s="76">
        <v>0</v>
      </c>
      <c r="D39" s="36">
        <v>12</v>
      </c>
      <c r="E39" s="36">
        <v>12</v>
      </c>
      <c r="F39" s="36">
        <v>34</v>
      </c>
      <c r="G39" s="199">
        <v>50</v>
      </c>
      <c r="H39" s="234">
        <v>48</v>
      </c>
      <c r="I39" s="69">
        <v>0</v>
      </c>
      <c r="J39" s="37">
        <v>13</v>
      </c>
      <c r="K39" s="37">
        <v>13</v>
      </c>
      <c r="L39" s="37">
        <v>46</v>
      </c>
      <c r="M39" s="67">
        <v>58</v>
      </c>
      <c r="N39" s="208">
        <v>95</v>
      </c>
      <c r="O39" s="194">
        <v>0</v>
      </c>
      <c r="P39" s="38">
        <v>11</v>
      </c>
      <c r="Q39" s="38">
        <v>6</v>
      </c>
      <c r="R39" s="38">
        <v>22</v>
      </c>
      <c r="S39" s="225">
        <v>11</v>
      </c>
      <c r="T39" s="231">
        <v>3</v>
      </c>
    </row>
    <row r="40" spans="1:20" x14ac:dyDescent="0.3">
      <c r="A40" s="34" t="s">
        <v>48</v>
      </c>
      <c r="B40" s="73" t="s">
        <v>65</v>
      </c>
      <c r="C40" s="76">
        <v>134</v>
      </c>
      <c r="D40" s="36">
        <v>115</v>
      </c>
      <c r="E40" s="36">
        <v>44</v>
      </c>
      <c r="F40" s="36">
        <v>65</v>
      </c>
      <c r="G40" s="199">
        <v>129</v>
      </c>
      <c r="H40" s="234">
        <v>142</v>
      </c>
      <c r="I40" s="69">
        <f>SUM(134+16)</f>
        <v>150</v>
      </c>
      <c r="J40" s="37">
        <v>142</v>
      </c>
      <c r="K40" s="37">
        <v>76</v>
      </c>
      <c r="L40" s="37">
        <v>86</v>
      </c>
      <c r="M40" s="67">
        <v>144</v>
      </c>
      <c r="N40" s="208">
        <v>153</v>
      </c>
      <c r="O40" s="194">
        <v>111</v>
      </c>
      <c r="P40" s="38">
        <v>96</v>
      </c>
      <c r="Q40" s="38">
        <v>33</v>
      </c>
      <c r="R40" s="38">
        <v>29</v>
      </c>
      <c r="S40" s="225">
        <v>100</v>
      </c>
      <c r="T40" s="231">
        <v>110</v>
      </c>
    </row>
    <row r="41" spans="1:20" x14ac:dyDescent="0.3">
      <c r="A41" s="39" t="s">
        <v>48</v>
      </c>
      <c r="B41" s="73" t="s">
        <v>20</v>
      </c>
      <c r="C41" s="76">
        <v>88</v>
      </c>
      <c r="D41" s="36">
        <v>109</v>
      </c>
      <c r="E41" s="36">
        <v>100</v>
      </c>
      <c r="F41" s="36">
        <v>69</v>
      </c>
      <c r="G41" s="199">
        <v>107</v>
      </c>
      <c r="H41" s="234">
        <v>120</v>
      </c>
      <c r="I41" s="69">
        <f>SUM(88+55)</f>
        <v>143</v>
      </c>
      <c r="J41" s="37">
        <v>128</v>
      </c>
      <c r="K41" s="37">
        <v>119</v>
      </c>
      <c r="L41" s="37">
        <v>96</v>
      </c>
      <c r="M41" s="67">
        <v>134</v>
      </c>
      <c r="N41" s="208">
        <v>290</v>
      </c>
      <c r="O41" s="194">
        <v>56</v>
      </c>
      <c r="P41" s="38">
        <v>42</v>
      </c>
      <c r="Q41" s="38">
        <v>43</v>
      </c>
      <c r="R41" s="38">
        <v>34</v>
      </c>
      <c r="S41" s="225">
        <v>37</v>
      </c>
      <c r="T41" s="231">
        <v>44</v>
      </c>
    </row>
    <row r="42" spans="1:20" s="80" customFormat="1" x14ac:dyDescent="0.3">
      <c r="A42" s="39" t="s">
        <v>48</v>
      </c>
      <c r="B42" s="73" t="s">
        <v>21</v>
      </c>
      <c r="C42" s="76">
        <v>239</v>
      </c>
      <c r="D42" s="36">
        <v>264</v>
      </c>
      <c r="E42" s="36">
        <v>145</v>
      </c>
      <c r="F42" s="36">
        <v>126</v>
      </c>
      <c r="G42" s="199">
        <v>223</v>
      </c>
      <c r="H42" s="234">
        <v>184</v>
      </c>
      <c r="I42" s="69">
        <f>SUM(239+346)</f>
        <v>585</v>
      </c>
      <c r="J42" s="37">
        <v>294</v>
      </c>
      <c r="K42" s="37">
        <v>212</v>
      </c>
      <c r="L42" s="37">
        <v>198</v>
      </c>
      <c r="M42" s="67">
        <v>286</v>
      </c>
      <c r="N42" s="208">
        <v>159</v>
      </c>
      <c r="O42" s="194">
        <v>149</v>
      </c>
      <c r="P42" s="38">
        <v>149</v>
      </c>
      <c r="Q42" s="38">
        <v>92</v>
      </c>
      <c r="R42" s="38">
        <v>61</v>
      </c>
      <c r="S42" s="225">
        <v>78</v>
      </c>
      <c r="T42" s="231">
        <v>103</v>
      </c>
    </row>
    <row r="43" spans="1:20" x14ac:dyDescent="0.3">
      <c r="A43" s="39" t="s">
        <v>48</v>
      </c>
      <c r="B43" s="73" t="s">
        <v>22</v>
      </c>
      <c r="C43" s="76">
        <v>228</v>
      </c>
      <c r="D43" s="36">
        <v>160</v>
      </c>
      <c r="E43" s="36">
        <v>70</v>
      </c>
      <c r="F43" s="36">
        <v>34</v>
      </c>
      <c r="G43" s="199">
        <v>133</v>
      </c>
      <c r="H43" s="234">
        <v>146</v>
      </c>
      <c r="I43" s="69">
        <f>SUM(228+146)</f>
        <v>374</v>
      </c>
      <c r="J43" s="37">
        <v>300</v>
      </c>
      <c r="K43" s="37">
        <v>240</v>
      </c>
      <c r="L43" s="37">
        <v>110</v>
      </c>
      <c r="M43" s="67">
        <v>307</v>
      </c>
      <c r="N43" s="208">
        <v>317</v>
      </c>
      <c r="O43" s="194">
        <v>90</v>
      </c>
      <c r="P43" s="38">
        <v>76</v>
      </c>
      <c r="Q43" s="38">
        <v>52</v>
      </c>
      <c r="R43" s="38">
        <v>39</v>
      </c>
      <c r="S43" s="225">
        <v>63</v>
      </c>
      <c r="T43" s="231">
        <v>66</v>
      </c>
    </row>
    <row r="44" spans="1:20" x14ac:dyDescent="0.3">
      <c r="A44" s="39" t="s">
        <v>48</v>
      </c>
      <c r="B44" s="73" t="s">
        <v>23</v>
      </c>
      <c r="C44" s="76">
        <v>208</v>
      </c>
      <c r="D44" s="36">
        <v>206</v>
      </c>
      <c r="E44" s="36">
        <v>121</v>
      </c>
      <c r="F44" s="36">
        <v>150</v>
      </c>
      <c r="G44" s="199">
        <v>161</v>
      </c>
      <c r="H44" s="234">
        <v>238</v>
      </c>
      <c r="I44" s="69">
        <f>SUM(208+69)</f>
        <v>277</v>
      </c>
      <c r="J44" s="37">
        <v>290</v>
      </c>
      <c r="K44" s="37">
        <v>212</v>
      </c>
      <c r="L44" s="37">
        <v>220</v>
      </c>
      <c r="M44" s="67">
        <v>220</v>
      </c>
      <c r="N44" s="208">
        <v>333</v>
      </c>
      <c r="O44" s="194">
        <v>91</v>
      </c>
      <c r="P44" s="38">
        <v>98</v>
      </c>
      <c r="Q44" s="38">
        <v>98</v>
      </c>
      <c r="R44" s="38">
        <v>73</v>
      </c>
      <c r="S44" s="225">
        <v>72</v>
      </c>
      <c r="T44" s="231">
        <v>75</v>
      </c>
    </row>
    <row r="45" spans="1:20" s="80" customFormat="1" x14ac:dyDescent="0.3">
      <c r="A45" s="34" t="s">
        <v>48</v>
      </c>
      <c r="B45" s="74" t="s">
        <v>94</v>
      </c>
      <c r="C45" s="76">
        <v>0</v>
      </c>
      <c r="D45" s="36">
        <v>24</v>
      </c>
      <c r="E45" s="36">
        <v>0</v>
      </c>
      <c r="F45" s="36">
        <v>25</v>
      </c>
      <c r="G45" s="199">
        <v>6</v>
      </c>
      <c r="H45" s="234">
        <v>50</v>
      </c>
      <c r="I45" s="69">
        <v>0</v>
      </c>
      <c r="J45" s="37">
        <v>24</v>
      </c>
      <c r="K45" s="37">
        <v>0</v>
      </c>
      <c r="L45" s="37">
        <v>31</v>
      </c>
      <c r="M45" s="67">
        <v>37</v>
      </c>
      <c r="N45" s="208">
        <v>73</v>
      </c>
      <c r="O45" s="194">
        <v>0</v>
      </c>
      <c r="P45" s="38">
        <v>7</v>
      </c>
      <c r="Q45" s="38">
        <v>0</v>
      </c>
      <c r="R45" s="38">
        <v>14</v>
      </c>
      <c r="S45" s="225">
        <v>9</v>
      </c>
      <c r="T45" s="231">
        <v>29</v>
      </c>
    </row>
    <row r="46" spans="1:20" x14ac:dyDescent="0.3">
      <c r="A46" s="34" t="s">
        <v>66</v>
      </c>
      <c r="B46" s="73" t="s">
        <v>67</v>
      </c>
      <c r="C46" s="76">
        <v>34</v>
      </c>
      <c r="D46" s="36">
        <v>47</v>
      </c>
      <c r="E46" s="36">
        <v>32</v>
      </c>
      <c r="F46" s="36">
        <v>57</v>
      </c>
      <c r="G46" s="199">
        <v>115</v>
      </c>
      <c r="H46" s="234">
        <v>154</v>
      </c>
      <c r="I46" s="69">
        <f>SUM(34+84)</f>
        <v>118</v>
      </c>
      <c r="J46" s="37">
        <v>86</v>
      </c>
      <c r="K46" s="37">
        <v>74</v>
      </c>
      <c r="L46" s="37">
        <v>123</v>
      </c>
      <c r="M46" s="67">
        <v>206</v>
      </c>
      <c r="N46" s="208">
        <v>227</v>
      </c>
      <c r="O46" s="194">
        <v>51</v>
      </c>
      <c r="P46" s="38">
        <v>42</v>
      </c>
      <c r="Q46" s="38">
        <v>36</v>
      </c>
      <c r="R46" s="38">
        <v>18</v>
      </c>
      <c r="S46" s="225">
        <v>47</v>
      </c>
      <c r="T46" s="231">
        <v>58</v>
      </c>
    </row>
    <row r="47" spans="1:20" x14ac:dyDescent="0.3">
      <c r="A47" s="34" t="s">
        <v>66</v>
      </c>
      <c r="B47" s="73" t="s">
        <v>140</v>
      </c>
      <c r="C47" s="76">
        <v>0</v>
      </c>
      <c r="D47" s="36">
        <v>0</v>
      </c>
      <c r="E47" s="36">
        <v>29</v>
      </c>
      <c r="F47" s="36">
        <v>26</v>
      </c>
      <c r="G47" s="199">
        <v>27</v>
      </c>
      <c r="H47" s="234">
        <v>38</v>
      </c>
      <c r="I47" s="69">
        <v>0</v>
      </c>
      <c r="J47" s="37">
        <v>0</v>
      </c>
      <c r="K47" s="37">
        <v>32</v>
      </c>
      <c r="L47" s="37">
        <v>35</v>
      </c>
      <c r="M47" s="67">
        <v>45</v>
      </c>
      <c r="N47" s="208">
        <v>51</v>
      </c>
      <c r="O47" s="194">
        <v>0</v>
      </c>
      <c r="P47" s="38">
        <v>0</v>
      </c>
      <c r="Q47" s="38">
        <v>5</v>
      </c>
      <c r="R47" s="38">
        <v>7</v>
      </c>
      <c r="S47" s="225">
        <v>11</v>
      </c>
      <c r="T47" s="231">
        <v>25</v>
      </c>
    </row>
    <row r="48" spans="1:20" x14ac:dyDescent="0.3">
      <c r="A48" s="39" t="s">
        <v>66</v>
      </c>
      <c r="B48" s="73" t="s">
        <v>68</v>
      </c>
      <c r="C48" s="76">
        <v>79</v>
      </c>
      <c r="D48" s="36">
        <v>40</v>
      </c>
      <c r="E48" s="36">
        <v>33</v>
      </c>
      <c r="F48" s="36">
        <v>78</v>
      </c>
      <c r="G48" s="199">
        <v>97</v>
      </c>
      <c r="H48" s="234">
        <v>131</v>
      </c>
      <c r="I48" s="69">
        <v>79</v>
      </c>
      <c r="J48" s="37">
        <v>79</v>
      </c>
      <c r="K48" s="37">
        <v>49</v>
      </c>
      <c r="L48" s="37">
        <v>78</v>
      </c>
      <c r="M48" s="67">
        <v>110</v>
      </c>
      <c r="N48" s="208">
        <v>179</v>
      </c>
      <c r="O48" s="194">
        <v>30</v>
      </c>
      <c r="P48" s="38">
        <v>20</v>
      </c>
      <c r="Q48" s="38">
        <v>8</v>
      </c>
      <c r="R48" s="38">
        <v>9</v>
      </c>
      <c r="S48" s="225">
        <v>12</v>
      </c>
      <c r="T48" s="231">
        <v>9</v>
      </c>
    </row>
    <row r="49" spans="1:20" x14ac:dyDescent="0.3">
      <c r="A49" s="39" t="s">
        <v>66</v>
      </c>
      <c r="B49" s="73" t="s">
        <v>69</v>
      </c>
      <c r="C49" s="76">
        <v>488</v>
      </c>
      <c r="D49" s="36">
        <v>442</v>
      </c>
      <c r="E49" s="36">
        <v>158</v>
      </c>
      <c r="F49" s="36">
        <v>233</v>
      </c>
      <c r="G49" s="199">
        <v>325</v>
      </c>
      <c r="H49" s="234">
        <v>335</v>
      </c>
      <c r="I49" s="69">
        <f>SUM(488+69)</f>
        <v>557</v>
      </c>
      <c r="J49" s="37">
        <v>539</v>
      </c>
      <c r="K49" s="37">
        <v>288</v>
      </c>
      <c r="L49" s="37">
        <v>234</v>
      </c>
      <c r="M49" s="67">
        <v>484</v>
      </c>
      <c r="N49" s="208">
        <v>596</v>
      </c>
      <c r="O49" s="194">
        <v>190</v>
      </c>
      <c r="P49" s="38">
        <v>165</v>
      </c>
      <c r="Q49" s="38">
        <v>44</v>
      </c>
      <c r="R49" s="38">
        <v>82</v>
      </c>
      <c r="S49" s="225">
        <v>111</v>
      </c>
      <c r="T49" s="231">
        <v>120</v>
      </c>
    </row>
    <row r="50" spans="1:20" x14ac:dyDescent="0.3">
      <c r="A50" s="39" t="s">
        <v>66</v>
      </c>
      <c r="B50" s="73" t="s">
        <v>70</v>
      </c>
      <c r="C50" s="76">
        <v>160</v>
      </c>
      <c r="D50" s="36">
        <v>180</v>
      </c>
      <c r="E50" s="36">
        <v>111</v>
      </c>
      <c r="F50" s="36">
        <v>135</v>
      </c>
      <c r="G50" s="199">
        <v>161</v>
      </c>
      <c r="H50" s="234">
        <v>187</v>
      </c>
      <c r="I50" s="69">
        <f>SUM(160+108)</f>
        <v>268</v>
      </c>
      <c r="J50" s="37">
        <v>280</v>
      </c>
      <c r="K50" s="37">
        <v>259</v>
      </c>
      <c r="L50" s="37">
        <v>219</v>
      </c>
      <c r="M50" s="67">
        <v>293</v>
      </c>
      <c r="N50" s="208">
        <v>349</v>
      </c>
      <c r="O50" s="194">
        <v>108</v>
      </c>
      <c r="P50" s="38">
        <v>105</v>
      </c>
      <c r="Q50" s="38">
        <v>116</v>
      </c>
      <c r="R50" s="38">
        <v>87</v>
      </c>
      <c r="S50" s="225">
        <v>82</v>
      </c>
      <c r="T50" s="231">
        <v>107</v>
      </c>
    </row>
    <row r="51" spans="1:20" x14ac:dyDescent="0.3">
      <c r="A51" s="39" t="s">
        <v>66</v>
      </c>
      <c r="B51" s="73" t="s">
        <v>71</v>
      </c>
      <c r="C51" s="76">
        <v>205</v>
      </c>
      <c r="D51" s="36">
        <v>199</v>
      </c>
      <c r="E51" s="36">
        <v>60</v>
      </c>
      <c r="F51" s="36">
        <v>69</v>
      </c>
      <c r="G51" s="199">
        <v>108</v>
      </c>
      <c r="H51" s="234">
        <v>163</v>
      </c>
      <c r="I51" s="69">
        <v>238</v>
      </c>
      <c r="J51" s="37">
        <v>239</v>
      </c>
      <c r="K51" s="37">
        <v>149</v>
      </c>
      <c r="L51" s="37">
        <v>161</v>
      </c>
      <c r="M51" s="67">
        <v>232</v>
      </c>
      <c r="N51" s="208">
        <v>332</v>
      </c>
      <c r="O51" s="194">
        <v>111</v>
      </c>
      <c r="P51" s="38">
        <v>123</v>
      </c>
      <c r="Q51" s="38">
        <v>22</v>
      </c>
      <c r="R51" s="38">
        <v>83</v>
      </c>
      <c r="S51" s="225">
        <v>111</v>
      </c>
      <c r="T51" s="231">
        <v>95</v>
      </c>
    </row>
    <row r="52" spans="1:20" x14ac:dyDescent="0.3">
      <c r="A52" s="39" t="s">
        <v>66</v>
      </c>
      <c r="B52" s="73" t="s">
        <v>72</v>
      </c>
      <c r="C52" s="76">
        <v>141</v>
      </c>
      <c r="D52" s="36">
        <v>61</v>
      </c>
      <c r="E52" s="36">
        <v>87</v>
      </c>
      <c r="F52" s="36">
        <v>118</v>
      </c>
      <c r="G52" s="199">
        <v>168</v>
      </c>
      <c r="H52" s="234">
        <v>170</v>
      </c>
      <c r="I52" s="69">
        <v>149</v>
      </c>
      <c r="J52" s="37">
        <v>85</v>
      </c>
      <c r="K52" s="37">
        <v>131</v>
      </c>
      <c r="L52" s="37">
        <v>157</v>
      </c>
      <c r="M52" s="67">
        <v>245</v>
      </c>
      <c r="N52" s="208">
        <v>298</v>
      </c>
      <c r="O52" s="194">
        <v>86</v>
      </c>
      <c r="P52" s="38">
        <v>60</v>
      </c>
      <c r="Q52" s="38">
        <v>47</v>
      </c>
      <c r="R52" s="38">
        <v>72</v>
      </c>
      <c r="S52" s="225">
        <v>98</v>
      </c>
      <c r="T52" s="231">
        <v>96</v>
      </c>
    </row>
    <row r="53" spans="1:20" x14ac:dyDescent="0.3">
      <c r="A53" s="39" t="s">
        <v>66</v>
      </c>
      <c r="B53" s="73" t="s">
        <v>73</v>
      </c>
      <c r="C53" s="76">
        <v>45</v>
      </c>
      <c r="D53" s="36">
        <v>58</v>
      </c>
      <c r="E53" s="36">
        <v>32</v>
      </c>
      <c r="F53" s="36">
        <v>32</v>
      </c>
      <c r="G53" s="199">
        <v>8</v>
      </c>
      <c r="H53" s="234">
        <v>8</v>
      </c>
      <c r="I53" s="69">
        <v>45</v>
      </c>
      <c r="J53" s="37">
        <v>74</v>
      </c>
      <c r="K53" s="37">
        <v>33</v>
      </c>
      <c r="L53" s="37">
        <v>58</v>
      </c>
      <c r="M53" s="67">
        <v>13</v>
      </c>
      <c r="N53" s="208">
        <v>15</v>
      </c>
      <c r="O53" s="194">
        <v>5</v>
      </c>
      <c r="P53" s="38">
        <v>9</v>
      </c>
      <c r="Q53" s="38">
        <v>5</v>
      </c>
      <c r="R53" s="38">
        <v>7</v>
      </c>
      <c r="S53" s="225">
        <v>3</v>
      </c>
      <c r="T53" s="231">
        <v>0</v>
      </c>
    </row>
    <row r="54" spans="1:20" x14ac:dyDescent="0.3">
      <c r="A54" s="39" t="s">
        <v>66</v>
      </c>
      <c r="B54" s="73" t="s">
        <v>8</v>
      </c>
      <c r="C54" s="76">
        <v>151</v>
      </c>
      <c r="D54" s="36">
        <v>120</v>
      </c>
      <c r="E54" s="40">
        <v>104</v>
      </c>
      <c r="F54" s="36">
        <v>86</v>
      </c>
      <c r="G54" s="199">
        <v>109</v>
      </c>
      <c r="H54" s="234">
        <v>142</v>
      </c>
      <c r="I54" s="69">
        <f>SUM(151+66)</f>
        <v>217</v>
      </c>
      <c r="J54" s="37">
        <v>157</v>
      </c>
      <c r="K54" s="41">
        <v>105</v>
      </c>
      <c r="L54" s="37">
        <v>112</v>
      </c>
      <c r="M54" s="67">
        <v>136</v>
      </c>
      <c r="N54" s="208">
        <v>171</v>
      </c>
      <c r="O54" s="194">
        <v>83</v>
      </c>
      <c r="P54" s="38">
        <v>67</v>
      </c>
      <c r="Q54" s="42">
        <v>44</v>
      </c>
      <c r="R54" s="38">
        <v>39</v>
      </c>
      <c r="S54" s="225">
        <v>48</v>
      </c>
      <c r="T54" s="231">
        <v>58</v>
      </c>
    </row>
    <row r="55" spans="1:20" s="80" customFormat="1" x14ac:dyDescent="0.3">
      <c r="A55" s="34" t="s">
        <v>66</v>
      </c>
      <c r="B55" s="74" t="s">
        <v>192</v>
      </c>
      <c r="C55" s="76">
        <v>0</v>
      </c>
      <c r="D55" s="36">
        <v>0</v>
      </c>
      <c r="E55" s="40">
        <v>0</v>
      </c>
      <c r="F55" s="36">
        <v>0</v>
      </c>
      <c r="G55" s="199">
        <v>26</v>
      </c>
      <c r="H55" s="234">
        <v>32</v>
      </c>
      <c r="I55" s="69">
        <v>0</v>
      </c>
      <c r="J55" s="37">
        <v>0</v>
      </c>
      <c r="K55" s="41">
        <v>0</v>
      </c>
      <c r="L55" s="37">
        <v>0</v>
      </c>
      <c r="M55" s="67">
        <v>33</v>
      </c>
      <c r="N55" s="208">
        <v>55</v>
      </c>
      <c r="O55" s="194">
        <v>0</v>
      </c>
      <c r="P55" s="38">
        <v>0</v>
      </c>
      <c r="Q55" s="38">
        <v>0</v>
      </c>
      <c r="R55" s="38">
        <v>0</v>
      </c>
      <c r="S55" s="225">
        <v>18</v>
      </c>
      <c r="T55" s="231">
        <v>21</v>
      </c>
    </row>
    <row r="56" spans="1:20" x14ac:dyDescent="0.3">
      <c r="A56" s="39" t="s">
        <v>66</v>
      </c>
      <c r="B56" s="73" t="s">
        <v>11</v>
      </c>
      <c r="C56" s="76">
        <v>200</v>
      </c>
      <c r="D56" s="36">
        <v>262</v>
      </c>
      <c r="E56" s="36">
        <v>200</v>
      </c>
      <c r="F56" s="36">
        <v>212</v>
      </c>
      <c r="G56" s="199">
        <v>256</v>
      </c>
      <c r="H56" s="234">
        <v>309</v>
      </c>
      <c r="I56" s="69">
        <v>305</v>
      </c>
      <c r="J56" s="37">
        <v>369</v>
      </c>
      <c r="K56" s="37">
        <v>355</v>
      </c>
      <c r="L56" s="37">
        <v>352</v>
      </c>
      <c r="M56" s="67">
        <v>431</v>
      </c>
      <c r="N56" s="208">
        <v>518</v>
      </c>
      <c r="O56" s="194">
        <v>279</v>
      </c>
      <c r="P56" s="38">
        <v>327</v>
      </c>
      <c r="Q56" s="38">
        <v>238</v>
      </c>
      <c r="R56" s="38">
        <v>195</v>
      </c>
      <c r="S56" s="225">
        <v>300</v>
      </c>
      <c r="T56" s="231">
        <v>361</v>
      </c>
    </row>
    <row r="57" spans="1:20" x14ac:dyDescent="0.3">
      <c r="A57" s="39" t="s">
        <v>66</v>
      </c>
      <c r="B57" s="73" t="s">
        <v>12</v>
      </c>
      <c r="C57" s="76">
        <v>85</v>
      </c>
      <c r="D57" s="36">
        <v>81</v>
      </c>
      <c r="E57" s="36">
        <v>48</v>
      </c>
      <c r="F57" s="36">
        <v>55</v>
      </c>
      <c r="G57" s="199">
        <v>97</v>
      </c>
      <c r="H57" s="234">
        <v>131</v>
      </c>
      <c r="I57" s="69">
        <f>SUM(85+39)</f>
        <v>124</v>
      </c>
      <c r="J57" s="37">
        <v>121</v>
      </c>
      <c r="K57" s="37">
        <v>62</v>
      </c>
      <c r="L57" s="37">
        <v>63</v>
      </c>
      <c r="M57" s="67">
        <v>116</v>
      </c>
      <c r="N57" s="208">
        <v>159</v>
      </c>
      <c r="O57" s="194">
        <v>54</v>
      </c>
      <c r="P57" s="38">
        <v>48</v>
      </c>
      <c r="Q57" s="38">
        <v>45</v>
      </c>
      <c r="R57" s="38">
        <v>38</v>
      </c>
      <c r="S57" s="225">
        <v>46</v>
      </c>
      <c r="T57" s="231">
        <v>63</v>
      </c>
    </row>
    <row r="58" spans="1:20" s="80" customFormat="1" x14ac:dyDescent="0.3">
      <c r="A58" s="34" t="s">
        <v>66</v>
      </c>
      <c r="B58" s="73" t="s">
        <v>148</v>
      </c>
      <c r="C58" s="76">
        <v>0</v>
      </c>
      <c r="D58" s="36">
        <v>0</v>
      </c>
      <c r="E58" s="36">
        <v>0</v>
      </c>
      <c r="F58" s="36">
        <v>8</v>
      </c>
      <c r="G58" s="199">
        <v>18</v>
      </c>
      <c r="H58" s="234">
        <v>12</v>
      </c>
      <c r="I58" s="69">
        <v>0</v>
      </c>
      <c r="J58" s="37">
        <v>0</v>
      </c>
      <c r="K58" s="37">
        <v>0</v>
      </c>
      <c r="L58" s="37">
        <v>25</v>
      </c>
      <c r="M58" s="67">
        <v>28</v>
      </c>
      <c r="N58" s="208">
        <v>23</v>
      </c>
      <c r="O58" s="194">
        <v>0</v>
      </c>
      <c r="P58" s="38">
        <v>0</v>
      </c>
      <c r="Q58" s="38">
        <v>0</v>
      </c>
      <c r="R58" s="38">
        <v>9</v>
      </c>
      <c r="S58" s="225">
        <v>14</v>
      </c>
      <c r="T58" s="231">
        <v>17</v>
      </c>
    </row>
    <row r="59" spans="1:20" x14ac:dyDescent="0.3">
      <c r="A59" s="39" t="s">
        <v>66</v>
      </c>
      <c r="B59" s="73" t="s">
        <v>82</v>
      </c>
      <c r="C59" s="76">
        <v>24</v>
      </c>
      <c r="D59" s="36">
        <v>26</v>
      </c>
      <c r="E59" s="36">
        <v>42</v>
      </c>
      <c r="F59" s="36">
        <v>37</v>
      </c>
      <c r="G59" s="199">
        <v>28</v>
      </c>
      <c r="H59" s="234">
        <v>47</v>
      </c>
      <c r="I59" s="69">
        <f>SUM(13+24)</f>
        <v>37</v>
      </c>
      <c r="J59" s="37">
        <v>38</v>
      </c>
      <c r="K59" s="37">
        <v>60</v>
      </c>
      <c r="L59" s="37">
        <v>82</v>
      </c>
      <c r="M59" s="67">
        <v>93</v>
      </c>
      <c r="N59" s="208">
        <v>80</v>
      </c>
      <c r="O59" s="194">
        <v>24</v>
      </c>
      <c r="P59" s="38">
        <v>28</v>
      </c>
      <c r="Q59" s="38">
        <v>34</v>
      </c>
      <c r="R59" s="38">
        <v>18</v>
      </c>
      <c r="S59" s="225">
        <v>23</v>
      </c>
      <c r="T59" s="231">
        <v>42</v>
      </c>
    </row>
    <row r="60" spans="1:20" x14ac:dyDescent="0.3">
      <c r="A60" s="34" t="s">
        <v>66</v>
      </c>
      <c r="B60" s="73" t="s">
        <v>95</v>
      </c>
      <c r="C60" s="76">
        <v>0</v>
      </c>
      <c r="D60" s="36">
        <v>22</v>
      </c>
      <c r="E60" s="36">
        <v>17</v>
      </c>
      <c r="F60" s="36">
        <v>18</v>
      </c>
      <c r="G60" s="199">
        <v>7</v>
      </c>
      <c r="H60" s="234">
        <v>15</v>
      </c>
      <c r="I60" s="69">
        <v>0</v>
      </c>
      <c r="J60" s="37">
        <v>29</v>
      </c>
      <c r="K60" s="37">
        <v>25</v>
      </c>
      <c r="L60" s="37">
        <v>35</v>
      </c>
      <c r="M60" s="67">
        <v>18</v>
      </c>
      <c r="N60" s="208">
        <v>26</v>
      </c>
      <c r="O60" s="194">
        <v>0</v>
      </c>
      <c r="P60" s="38">
        <v>21</v>
      </c>
      <c r="Q60" s="38">
        <v>21</v>
      </c>
      <c r="R60" s="38">
        <v>13</v>
      </c>
      <c r="S60" s="225">
        <v>17</v>
      </c>
      <c r="T60" s="231">
        <v>18</v>
      </c>
    </row>
    <row r="61" spans="1:20" x14ac:dyDescent="0.3">
      <c r="A61" s="39" t="s">
        <v>66</v>
      </c>
      <c r="B61" s="73" t="s">
        <v>15</v>
      </c>
      <c r="C61" s="76">
        <v>96</v>
      </c>
      <c r="D61" s="36">
        <v>67</v>
      </c>
      <c r="E61" s="36">
        <v>35</v>
      </c>
      <c r="F61" s="36">
        <v>39</v>
      </c>
      <c r="G61" s="199">
        <v>30</v>
      </c>
      <c r="H61" s="234">
        <v>62</v>
      </c>
      <c r="I61" s="69">
        <f>SUM(96+11)</f>
        <v>107</v>
      </c>
      <c r="J61" s="37">
        <v>106</v>
      </c>
      <c r="K61" s="37">
        <v>35</v>
      </c>
      <c r="L61" s="37">
        <v>40</v>
      </c>
      <c r="M61" s="67">
        <v>30</v>
      </c>
      <c r="N61" s="208">
        <v>62</v>
      </c>
      <c r="O61" s="194">
        <v>61</v>
      </c>
      <c r="P61" s="38">
        <v>59</v>
      </c>
      <c r="Q61" s="38">
        <v>65</v>
      </c>
      <c r="R61" s="38">
        <v>18</v>
      </c>
      <c r="S61" s="225">
        <v>14</v>
      </c>
      <c r="T61" s="231">
        <v>27</v>
      </c>
    </row>
    <row r="62" spans="1:20" s="43" customFormat="1" x14ac:dyDescent="0.3">
      <c r="A62" s="39" t="s">
        <v>66</v>
      </c>
      <c r="B62" s="73" t="s">
        <v>16</v>
      </c>
      <c r="C62" s="76">
        <v>50</v>
      </c>
      <c r="D62" s="36">
        <v>36</v>
      </c>
      <c r="E62" s="36">
        <v>28</v>
      </c>
      <c r="F62" s="36">
        <v>61</v>
      </c>
      <c r="G62" s="199">
        <v>131</v>
      </c>
      <c r="H62" s="234">
        <v>92</v>
      </c>
      <c r="I62" s="69">
        <v>50</v>
      </c>
      <c r="J62" s="37">
        <v>39</v>
      </c>
      <c r="K62" s="37">
        <v>53</v>
      </c>
      <c r="L62" s="37">
        <v>76</v>
      </c>
      <c r="M62" s="67">
        <v>142</v>
      </c>
      <c r="N62" s="208">
        <v>102</v>
      </c>
      <c r="O62" s="194">
        <v>25</v>
      </c>
      <c r="P62" s="38">
        <v>29</v>
      </c>
      <c r="Q62" s="38">
        <v>18</v>
      </c>
      <c r="R62" s="38">
        <v>25</v>
      </c>
      <c r="S62" s="225">
        <v>44</v>
      </c>
      <c r="T62" s="231">
        <v>48</v>
      </c>
    </row>
    <row r="63" spans="1:20" x14ac:dyDescent="0.3">
      <c r="A63" s="34" t="s">
        <v>66</v>
      </c>
      <c r="B63" s="74" t="s">
        <v>17</v>
      </c>
      <c r="C63" s="79">
        <v>15</v>
      </c>
      <c r="D63" s="35">
        <v>10</v>
      </c>
      <c r="E63" s="35">
        <v>0</v>
      </c>
      <c r="F63" s="35">
        <v>0</v>
      </c>
      <c r="G63" s="200">
        <v>71</v>
      </c>
      <c r="H63" s="234">
        <v>62</v>
      </c>
      <c r="I63" s="69">
        <f>SUM(15+8)</f>
        <v>23</v>
      </c>
      <c r="J63" s="37">
        <v>16</v>
      </c>
      <c r="K63" s="37">
        <v>0</v>
      </c>
      <c r="L63" s="37">
        <v>0</v>
      </c>
      <c r="M63" s="67">
        <v>72</v>
      </c>
      <c r="N63" s="208">
        <v>78</v>
      </c>
      <c r="O63" s="194">
        <v>18</v>
      </c>
      <c r="P63" s="38">
        <v>7</v>
      </c>
      <c r="Q63" s="38">
        <v>0</v>
      </c>
      <c r="R63" s="38">
        <v>0</v>
      </c>
      <c r="S63" s="225">
        <v>3</v>
      </c>
      <c r="T63" s="231">
        <v>0</v>
      </c>
    </row>
    <row r="64" spans="1:20" x14ac:dyDescent="0.3">
      <c r="A64" s="39" t="s">
        <v>66</v>
      </c>
      <c r="B64" s="73" t="s">
        <v>18</v>
      </c>
      <c r="C64" s="76">
        <v>25</v>
      </c>
      <c r="D64" s="36">
        <v>21</v>
      </c>
      <c r="E64" s="36">
        <v>45</v>
      </c>
      <c r="F64" s="36">
        <v>0</v>
      </c>
      <c r="G64" s="199">
        <v>5</v>
      </c>
      <c r="H64" s="234">
        <v>20</v>
      </c>
      <c r="I64" s="69">
        <v>26</v>
      </c>
      <c r="J64" s="37">
        <v>21</v>
      </c>
      <c r="K64" s="37">
        <v>45</v>
      </c>
      <c r="L64" s="37">
        <v>5</v>
      </c>
      <c r="M64" s="67">
        <v>18</v>
      </c>
      <c r="N64" s="208">
        <v>37</v>
      </c>
      <c r="O64" s="194">
        <v>22</v>
      </c>
      <c r="P64" s="38">
        <v>30</v>
      </c>
      <c r="Q64" s="38">
        <v>30</v>
      </c>
      <c r="R64" s="38">
        <v>0</v>
      </c>
      <c r="S64" s="225">
        <v>11</v>
      </c>
      <c r="T64" s="231">
        <v>16</v>
      </c>
    </row>
    <row r="65" spans="1:20" x14ac:dyDescent="0.3">
      <c r="A65" s="39" t="s">
        <v>66</v>
      </c>
      <c r="B65" s="73" t="s">
        <v>19</v>
      </c>
      <c r="C65" s="76">
        <v>80</v>
      </c>
      <c r="D65" s="36">
        <v>137</v>
      </c>
      <c r="E65" s="36">
        <v>104</v>
      </c>
      <c r="F65" s="36">
        <v>125</v>
      </c>
      <c r="G65" s="199">
        <v>162</v>
      </c>
      <c r="H65" s="234">
        <v>274</v>
      </c>
      <c r="I65" s="69">
        <v>83</v>
      </c>
      <c r="J65" s="37">
        <v>138</v>
      </c>
      <c r="K65" s="37">
        <v>104</v>
      </c>
      <c r="L65" s="37">
        <v>125</v>
      </c>
      <c r="M65" s="67">
        <v>162</v>
      </c>
      <c r="N65" s="208">
        <v>274</v>
      </c>
      <c r="O65" s="194">
        <v>44</v>
      </c>
      <c r="P65" s="38">
        <v>57</v>
      </c>
      <c r="Q65" s="38">
        <v>52</v>
      </c>
      <c r="R65" s="38">
        <v>60</v>
      </c>
      <c r="S65" s="225">
        <v>55</v>
      </c>
      <c r="T65" s="231">
        <v>67</v>
      </c>
    </row>
    <row r="66" spans="1:20" x14ac:dyDescent="0.3">
      <c r="A66" s="39" t="s">
        <v>66</v>
      </c>
      <c r="B66" s="73" t="s">
        <v>74</v>
      </c>
      <c r="C66" s="76">
        <v>65</v>
      </c>
      <c r="D66" s="36">
        <v>29</v>
      </c>
      <c r="E66" s="36">
        <v>73</v>
      </c>
      <c r="F66" s="36">
        <v>51</v>
      </c>
      <c r="G66" s="199">
        <v>66</v>
      </c>
      <c r="H66" s="234">
        <v>36</v>
      </c>
      <c r="I66" s="69">
        <f>SUM(65+39)</f>
        <v>104</v>
      </c>
      <c r="J66" s="37">
        <v>36</v>
      </c>
      <c r="K66" s="37">
        <v>177</v>
      </c>
      <c r="L66" s="37">
        <v>111</v>
      </c>
      <c r="M66" s="67">
        <v>142</v>
      </c>
      <c r="N66" s="208">
        <v>209</v>
      </c>
      <c r="O66" s="194">
        <v>21</v>
      </c>
      <c r="P66" s="38">
        <v>9</v>
      </c>
      <c r="Q66" s="38">
        <v>26</v>
      </c>
      <c r="R66" s="38">
        <v>27</v>
      </c>
      <c r="S66" s="225">
        <v>21</v>
      </c>
      <c r="T66" s="231">
        <v>17</v>
      </c>
    </row>
    <row r="67" spans="1:20" s="86" customFormat="1" x14ac:dyDescent="0.3">
      <c r="A67" s="34" t="s">
        <v>66</v>
      </c>
      <c r="B67" s="74" t="s">
        <v>138</v>
      </c>
      <c r="C67" s="79">
        <v>0</v>
      </c>
      <c r="D67" s="35">
        <v>0</v>
      </c>
      <c r="E67" s="35">
        <v>0</v>
      </c>
      <c r="F67" s="35">
        <v>0</v>
      </c>
      <c r="G67" s="200">
        <v>39</v>
      </c>
      <c r="H67" s="234">
        <v>24</v>
      </c>
      <c r="I67" s="69">
        <v>0</v>
      </c>
      <c r="J67" s="37">
        <v>0</v>
      </c>
      <c r="K67" s="37">
        <v>4</v>
      </c>
      <c r="L67" s="37">
        <v>0</v>
      </c>
      <c r="M67" s="67">
        <v>45</v>
      </c>
      <c r="N67" s="208">
        <v>47</v>
      </c>
      <c r="O67" s="194">
        <v>0</v>
      </c>
      <c r="P67" s="38">
        <v>0</v>
      </c>
      <c r="Q67" s="38">
        <v>14</v>
      </c>
      <c r="R67" s="38">
        <v>0</v>
      </c>
      <c r="S67" s="225">
        <v>13</v>
      </c>
      <c r="T67" s="231">
        <v>18</v>
      </c>
    </row>
    <row r="68" spans="1:20" x14ac:dyDescent="0.3">
      <c r="A68" s="39" t="s">
        <v>66</v>
      </c>
      <c r="B68" s="73" t="s">
        <v>75</v>
      </c>
      <c r="C68" s="76">
        <v>146</v>
      </c>
      <c r="D68" s="36">
        <v>145</v>
      </c>
      <c r="E68" s="36">
        <v>113</v>
      </c>
      <c r="F68" s="36">
        <v>118</v>
      </c>
      <c r="G68" s="199">
        <v>133</v>
      </c>
      <c r="H68" s="234">
        <v>129</v>
      </c>
      <c r="I68" s="69">
        <f>SUM(146+75)</f>
        <v>221</v>
      </c>
      <c r="J68" s="37">
        <v>203</v>
      </c>
      <c r="K68" s="37">
        <v>130</v>
      </c>
      <c r="L68" s="37">
        <v>176</v>
      </c>
      <c r="M68" s="67">
        <v>187</v>
      </c>
      <c r="N68" s="208">
        <v>200</v>
      </c>
      <c r="O68" s="194">
        <v>104</v>
      </c>
      <c r="P68" s="38">
        <v>98</v>
      </c>
      <c r="Q68" s="38">
        <v>95</v>
      </c>
      <c r="R68" s="38">
        <v>97</v>
      </c>
      <c r="S68" s="225">
        <v>88</v>
      </c>
      <c r="T68" s="231">
        <v>103</v>
      </c>
    </row>
    <row r="69" spans="1:20" x14ac:dyDescent="0.3">
      <c r="A69" s="39" t="s">
        <v>66</v>
      </c>
      <c r="B69" s="73" t="s">
        <v>83</v>
      </c>
      <c r="C69" s="76">
        <v>22</v>
      </c>
      <c r="D69" s="36">
        <v>30</v>
      </c>
      <c r="E69" s="36">
        <v>4</v>
      </c>
      <c r="F69" s="36">
        <v>16</v>
      </c>
      <c r="G69" s="199">
        <v>83</v>
      </c>
      <c r="H69" s="234">
        <v>56</v>
      </c>
      <c r="I69" s="69">
        <v>22</v>
      </c>
      <c r="J69" s="37">
        <v>30</v>
      </c>
      <c r="K69" s="37">
        <v>22</v>
      </c>
      <c r="L69" s="37">
        <v>27</v>
      </c>
      <c r="M69" s="67">
        <v>91</v>
      </c>
      <c r="N69" s="208">
        <v>104</v>
      </c>
      <c r="O69" s="194">
        <v>1</v>
      </c>
      <c r="P69" s="38">
        <v>5</v>
      </c>
      <c r="Q69" s="38">
        <v>9</v>
      </c>
      <c r="R69" s="38">
        <v>7</v>
      </c>
      <c r="S69" s="225">
        <v>45</v>
      </c>
      <c r="T69" s="231">
        <v>8</v>
      </c>
    </row>
    <row r="70" spans="1:20" s="86" customFormat="1" x14ac:dyDescent="0.3">
      <c r="A70" s="39" t="s">
        <v>66</v>
      </c>
      <c r="B70" s="73" t="s">
        <v>76</v>
      </c>
      <c r="C70" s="76">
        <v>208</v>
      </c>
      <c r="D70" s="36">
        <v>218</v>
      </c>
      <c r="E70" s="36">
        <v>162</v>
      </c>
      <c r="F70" s="36">
        <v>159</v>
      </c>
      <c r="G70" s="199">
        <v>246</v>
      </c>
      <c r="H70" s="234">
        <v>361</v>
      </c>
      <c r="I70" s="69">
        <v>300</v>
      </c>
      <c r="J70" s="37">
        <v>348</v>
      </c>
      <c r="K70" s="37">
        <v>302</v>
      </c>
      <c r="L70" s="37">
        <v>256</v>
      </c>
      <c r="M70" s="67">
        <v>397</v>
      </c>
      <c r="N70" s="209">
        <v>535</v>
      </c>
      <c r="O70" s="194">
        <v>202</v>
      </c>
      <c r="P70" s="38">
        <v>182</v>
      </c>
      <c r="Q70" s="38">
        <v>185</v>
      </c>
      <c r="R70" s="38">
        <v>170</v>
      </c>
      <c r="S70" s="225">
        <v>216</v>
      </c>
      <c r="T70" s="231">
        <v>199</v>
      </c>
    </row>
    <row r="71" spans="1:20" x14ac:dyDescent="0.3">
      <c r="A71" s="39" t="s">
        <v>66</v>
      </c>
      <c r="B71" s="73" t="s">
        <v>24</v>
      </c>
      <c r="C71" s="76">
        <v>36</v>
      </c>
      <c r="D71" s="36">
        <v>41</v>
      </c>
      <c r="E71" s="36">
        <v>27</v>
      </c>
      <c r="F71" s="36">
        <v>30</v>
      </c>
      <c r="G71" s="199">
        <v>42</v>
      </c>
      <c r="H71" s="234">
        <v>54</v>
      </c>
      <c r="I71" s="69">
        <v>37</v>
      </c>
      <c r="J71" s="37">
        <v>76</v>
      </c>
      <c r="K71" s="37">
        <v>47</v>
      </c>
      <c r="L71" s="37">
        <v>69</v>
      </c>
      <c r="M71" s="67">
        <v>88</v>
      </c>
      <c r="N71" s="208">
        <v>121</v>
      </c>
      <c r="O71" s="194">
        <v>14</v>
      </c>
      <c r="P71" s="38">
        <v>31</v>
      </c>
      <c r="Q71" s="38">
        <v>22</v>
      </c>
      <c r="R71" s="38">
        <v>30</v>
      </c>
      <c r="S71" s="225">
        <v>42</v>
      </c>
      <c r="T71" s="231">
        <v>48</v>
      </c>
    </row>
    <row r="72" spans="1:20" s="139" customFormat="1" x14ac:dyDescent="0.3">
      <c r="A72" s="139" t="s">
        <v>179</v>
      </c>
      <c r="B72" s="195" t="s">
        <v>88</v>
      </c>
      <c r="C72" s="196">
        <v>19</v>
      </c>
      <c r="D72" s="197">
        <v>16</v>
      </c>
      <c r="E72" s="197">
        <v>14</v>
      </c>
      <c r="F72" s="197">
        <v>8</v>
      </c>
      <c r="G72" s="204">
        <v>16</v>
      </c>
      <c r="H72" s="198">
        <v>12</v>
      </c>
      <c r="I72" s="196">
        <f>SUM(19+25)</f>
        <v>44</v>
      </c>
      <c r="J72" s="197">
        <v>16</v>
      </c>
      <c r="K72" s="197">
        <v>14</v>
      </c>
      <c r="L72" s="197">
        <v>10</v>
      </c>
      <c r="M72" s="204">
        <v>16</v>
      </c>
      <c r="N72" s="198">
        <v>12</v>
      </c>
      <c r="O72" s="202">
        <v>10</v>
      </c>
      <c r="P72" s="197">
        <v>5</v>
      </c>
      <c r="Q72" s="197">
        <v>2</v>
      </c>
      <c r="R72" s="197">
        <v>2</v>
      </c>
      <c r="S72" s="204">
        <v>1</v>
      </c>
      <c r="T72" s="232">
        <v>5</v>
      </c>
    </row>
    <row r="73" spans="1:20" s="139" customFormat="1" x14ac:dyDescent="0.3">
      <c r="A73" s="139" t="s">
        <v>179</v>
      </c>
      <c r="B73" s="195" t="s">
        <v>14</v>
      </c>
      <c r="C73" s="196">
        <v>9</v>
      </c>
      <c r="D73" s="197">
        <v>13</v>
      </c>
      <c r="E73" s="197">
        <v>19</v>
      </c>
      <c r="F73" s="197">
        <v>0</v>
      </c>
      <c r="G73" s="204">
        <v>6</v>
      </c>
      <c r="H73" s="198">
        <v>0</v>
      </c>
      <c r="I73" s="196">
        <v>9</v>
      </c>
      <c r="J73" s="197">
        <v>13</v>
      </c>
      <c r="K73" s="197">
        <v>20</v>
      </c>
      <c r="L73" s="197">
        <v>0</v>
      </c>
      <c r="M73" s="204">
        <v>8</v>
      </c>
      <c r="N73" s="238">
        <v>0</v>
      </c>
      <c r="O73" s="202">
        <v>9</v>
      </c>
      <c r="P73" s="197">
        <v>11</v>
      </c>
      <c r="Q73" s="197">
        <v>6</v>
      </c>
      <c r="R73" s="197">
        <v>0</v>
      </c>
      <c r="S73" s="204">
        <v>4</v>
      </c>
      <c r="T73" s="198">
        <v>0</v>
      </c>
    </row>
    <row r="74" spans="1:20" x14ac:dyDescent="0.3">
      <c r="A74" s="80" t="s">
        <v>179</v>
      </c>
      <c r="B74" s="81" t="s">
        <v>55</v>
      </c>
      <c r="C74" s="82">
        <v>79</v>
      </c>
      <c r="D74" s="83">
        <v>56</v>
      </c>
      <c r="E74" s="83">
        <v>0</v>
      </c>
      <c r="F74" s="83">
        <v>0</v>
      </c>
      <c r="G74" s="205">
        <v>0</v>
      </c>
      <c r="H74" s="198">
        <v>0</v>
      </c>
      <c r="I74" s="82">
        <v>79</v>
      </c>
      <c r="J74" s="83">
        <v>56</v>
      </c>
      <c r="K74" s="83">
        <v>0</v>
      </c>
      <c r="L74" s="83">
        <v>0</v>
      </c>
      <c r="M74" s="205">
        <v>0</v>
      </c>
      <c r="N74" s="238">
        <v>0</v>
      </c>
      <c r="O74" s="201">
        <v>10</v>
      </c>
      <c r="P74" s="83">
        <v>15</v>
      </c>
      <c r="Q74" s="83">
        <v>0</v>
      </c>
      <c r="R74" s="83">
        <v>0</v>
      </c>
      <c r="S74" s="205">
        <v>0</v>
      </c>
      <c r="T74" s="198">
        <v>0</v>
      </c>
    </row>
    <row r="75" spans="1:20" x14ac:dyDescent="0.3">
      <c r="A75" s="80" t="s">
        <v>179</v>
      </c>
      <c r="B75" s="81" t="s">
        <v>139</v>
      </c>
      <c r="C75" s="82">
        <v>0</v>
      </c>
      <c r="D75" s="83">
        <v>0</v>
      </c>
      <c r="E75" s="83">
        <v>2</v>
      </c>
      <c r="F75" s="83">
        <v>0</v>
      </c>
      <c r="G75" s="205">
        <v>0</v>
      </c>
      <c r="H75" s="198">
        <v>0</v>
      </c>
      <c r="I75" s="82">
        <v>0</v>
      </c>
      <c r="J75" s="83">
        <v>0</v>
      </c>
      <c r="K75" s="83">
        <v>10</v>
      </c>
      <c r="L75" s="83">
        <v>0</v>
      </c>
      <c r="M75" s="205">
        <v>0</v>
      </c>
      <c r="N75" s="238">
        <v>0</v>
      </c>
      <c r="O75" s="201">
        <v>0</v>
      </c>
      <c r="P75" s="83">
        <v>0</v>
      </c>
      <c r="Q75" s="83">
        <v>5</v>
      </c>
      <c r="R75" s="83">
        <v>0</v>
      </c>
      <c r="S75" s="205">
        <v>0</v>
      </c>
      <c r="T75" s="198">
        <v>0</v>
      </c>
    </row>
    <row r="76" spans="1:20" x14ac:dyDescent="0.3">
      <c r="A76" s="80" t="s">
        <v>179</v>
      </c>
      <c r="B76" s="81" t="s">
        <v>9</v>
      </c>
      <c r="C76" s="82">
        <v>3</v>
      </c>
      <c r="D76" s="83">
        <v>6</v>
      </c>
      <c r="E76" s="85">
        <v>0</v>
      </c>
      <c r="F76" s="83">
        <v>0</v>
      </c>
      <c r="G76" s="205">
        <v>0</v>
      </c>
      <c r="H76" s="198">
        <v>0</v>
      </c>
      <c r="I76" s="82">
        <v>4</v>
      </c>
      <c r="J76" s="83">
        <v>6</v>
      </c>
      <c r="K76" s="85">
        <v>0</v>
      </c>
      <c r="L76" s="83">
        <v>0</v>
      </c>
      <c r="M76" s="205">
        <v>0</v>
      </c>
      <c r="N76" s="238">
        <v>0</v>
      </c>
      <c r="O76" s="201">
        <v>3</v>
      </c>
      <c r="P76" s="83">
        <v>3</v>
      </c>
      <c r="Q76" s="85">
        <v>0</v>
      </c>
      <c r="R76" s="83">
        <v>0</v>
      </c>
      <c r="S76" s="205">
        <v>2</v>
      </c>
      <c r="T76" s="198">
        <v>0</v>
      </c>
    </row>
    <row r="77" spans="1:20" x14ac:dyDescent="0.3">
      <c r="A77" s="80" t="s">
        <v>179</v>
      </c>
      <c r="B77" s="81" t="s">
        <v>10</v>
      </c>
      <c r="C77" s="82">
        <v>8</v>
      </c>
      <c r="D77" s="83">
        <v>10</v>
      </c>
      <c r="E77" s="83">
        <v>0</v>
      </c>
      <c r="F77" s="83">
        <v>0</v>
      </c>
      <c r="G77" s="205">
        <v>0</v>
      </c>
      <c r="H77" s="198">
        <v>0</v>
      </c>
      <c r="I77" s="82">
        <v>16</v>
      </c>
      <c r="J77" s="83">
        <v>12</v>
      </c>
      <c r="K77" s="83">
        <v>1</v>
      </c>
      <c r="L77" s="83">
        <v>0</v>
      </c>
      <c r="M77" s="205">
        <v>0</v>
      </c>
      <c r="N77" s="238">
        <v>0</v>
      </c>
      <c r="O77" s="201">
        <v>5</v>
      </c>
      <c r="P77" s="83">
        <v>3</v>
      </c>
      <c r="Q77" s="83">
        <v>0</v>
      </c>
      <c r="R77" s="83">
        <v>0</v>
      </c>
      <c r="S77" s="205">
        <v>0</v>
      </c>
      <c r="T77" s="198">
        <v>0</v>
      </c>
    </row>
    <row r="78" spans="1:20" x14ac:dyDescent="0.3">
      <c r="A78" s="80" t="s">
        <v>179</v>
      </c>
      <c r="B78" s="81" t="s">
        <v>37</v>
      </c>
      <c r="C78" s="82">
        <v>63</v>
      </c>
      <c r="D78" s="83">
        <v>25</v>
      </c>
      <c r="E78" s="83">
        <v>0</v>
      </c>
      <c r="F78" s="83">
        <v>0</v>
      </c>
      <c r="G78" s="205">
        <v>0</v>
      </c>
      <c r="H78" s="198">
        <v>0</v>
      </c>
      <c r="I78" s="82">
        <v>72</v>
      </c>
      <c r="J78" s="83">
        <v>53</v>
      </c>
      <c r="K78" s="83">
        <v>10</v>
      </c>
      <c r="L78" s="83">
        <v>0</v>
      </c>
      <c r="M78" s="205">
        <v>0</v>
      </c>
      <c r="N78" s="238">
        <v>0</v>
      </c>
      <c r="O78" s="201">
        <v>18</v>
      </c>
      <c r="P78" s="83">
        <v>5</v>
      </c>
      <c r="Q78" s="83">
        <v>0</v>
      </c>
      <c r="R78" s="83">
        <v>0</v>
      </c>
      <c r="S78" s="205">
        <v>0</v>
      </c>
      <c r="T78" s="198">
        <v>0</v>
      </c>
    </row>
    <row r="79" spans="1:20" s="33" customFormat="1" x14ac:dyDescent="0.3">
      <c r="A79" s="80" t="s">
        <v>179</v>
      </c>
      <c r="B79" s="81" t="s">
        <v>40</v>
      </c>
      <c r="C79" s="82">
        <v>0</v>
      </c>
      <c r="D79" s="83">
        <v>0</v>
      </c>
      <c r="E79" s="83">
        <v>0</v>
      </c>
      <c r="F79" s="83">
        <v>0</v>
      </c>
      <c r="G79" s="205">
        <v>0</v>
      </c>
      <c r="H79" s="198">
        <v>0</v>
      </c>
      <c r="I79" s="82">
        <v>0</v>
      </c>
      <c r="J79" s="83">
        <v>0</v>
      </c>
      <c r="K79" s="83">
        <v>1</v>
      </c>
      <c r="L79" s="83">
        <v>0</v>
      </c>
      <c r="M79" s="205">
        <v>0</v>
      </c>
      <c r="N79" s="238">
        <v>0</v>
      </c>
      <c r="O79" s="201">
        <v>0</v>
      </c>
      <c r="P79" s="83">
        <v>0</v>
      </c>
      <c r="Q79" s="83">
        <v>0</v>
      </c>
      <c r="R79" s="83">
        <v>0</v>
      </c>
      <c r="S79" s="205">
        <v>0</v>
      </c>
      <c r="T79" s="198">
        <v>0</v>
      </c>
    </row>
    <row r="80" spans="1:20" x14ac:dyDescent="0.3">
      <c r="A80" s="86" t="s">
        <v>179</v>
      </c>
      <c r="B80" s="87" t="s">
        <v>46</v>
      </c>
      <c r="C80" s="88">
        <v>5</v>
      </c>
      <c r="D80" s="89">
        <v>11</v>
      </c>
      <c r="E80" s="89">
        <v>0</v>
      </c>
      <c r="F80" s="89">
        <v>0</v>
      </c>
      <c r="G80" s="206">
        <v>4</v>
      </c>
      <c r="H80" s="198">
        <v>0</v>
      </c>
      <c r="I80" s="88">
        <v>5</v>
      </c>
      <c r="J80" s="89">
        <v>20</v>
      </c>
      <c r="K80" s="89">
        <v>7</v>
      </c>
      <c r="L80" s="89">
        <v>0</v>
      </c>
      <c r="M80" s="206">
        <v>4</v>
      </c>
      <c r="N80" s="238">
        <v>0</v>
      </c>
      <c r="O80" s="203">
        <v>6</v>
      </c>
      <c r="P80" s="89">
        <v>15</v>
      </c>
      <c r="Q80" s="89">
        <v>0</v>
      </c>
      <c r="R80" s="89">
        <v>0</v>
      </c>
      <c r="S80" s="206">
        <v>0</v>
      </c>
      <c r="T80" s="198">
        <v>0</v>
      </c>
    </row>
    <row r="81" spans="1:20" x14ac:dyDescent="0.3">
      <c r="A81" s="86" t="s">
        <v>179</v>
      </c>
      <c r="B81" s="87" t="s">
        <v>63</v>
      </c>
      <c r="C81" s="88">
        <v>20</v>
      </c>
      <c r="D81" s="89">
        <v>0</v>
      </c>
      <c r="E81" s="89">
        <v>0</v>
      </c>
      <c r="F81" s="89">
        <v>0</v>
      </c>
      <c r="G81" s="206">
        <v>0</v>
      </c>
      <c r="H81" s="198">
        <v>0</v>
      </c>
      <c r="I81" s="88">
        <v>20</v>
      </c>
      <c r="J81" s="89">
        <v>0</v>
      </c>
      <c r="K81" s="89">
        <v>0</v>
      </c>
      <c r="L81" s="89">
        <v>0</v>
      </c>
      <c r="M81" s="206">
        <v>0</v>
      </c>
      <c r="N81" s="238">
        <v>0</v>
      </c>
      <c r="O81" s="203">
        <v>16</v>
      </c>
      <c r="P81" s="89">
        <v>0</v>
      </c>
      <c r="Q81" s="89">
        <v>0</v>
      </c>
      <c r="R81" s="89">
        <v>0</v>
      </c>
      <c r="S81" s="206">
        <v>0</v>
      </c>
      <c r="T81" s="198">
        <v>0</v>
      </c>
    </row>
    <row r="82" spans="1:20" s="139" customFormat="1" x14ac:dyDescent="0.3">
      <c r="A82" s="139" t="s">
        <v>179</v>
      </c>
      <c r="B82" s="239" t="s">
        <v>225</v>
      </c>
      <c r="C82" s="240"/>
      <c r="D82" s="241"/>
      <c r="E82" s="241"/>
      <c r="F82" s="241"/>
      <c r="G82" s="242"/>
      <c r="H82" s="243">
        <v>1</v>
      </c>
      <c r="I82" s="240"/>
      <c r="J82" s="241"/>
      <c r="K82" s="241"/>
      <c r="L82" s="241"/>
      <c r="M82" s="242"/>
      <c r="N82" s="248">
        <v>1</v>
      </c>
      <c r="O82" s="244"/>
      <c r="P82" s="245"/>
      <c r="Q82" s="245"/>
      <c r="R82" s="245"/>
      <c r="S82" s="246"/>
      <c r="T82" s="247"/>
    </row>
    <row r="83" spans="1:20" s="3" customFormat="1" ht="16.2" thickBot="1" x14ac:dyDescent="0.35">
      <c r="B83" s="75" t="s">
        <v>178</v>
      </c>
      <c r="C83" s="77">
        <f t="shared" ref="C83:T83" si="0">SUM(C2:C82)</f>
        <v>7235</v>
      </c>
      <c r="D83" s="78">
        <f t="shared" si="0"/>
        <v>7089</v>
      </c>
      <c r="E83" s="78">
        <f t="shared" si="0"/>
        <v>4489</v>
      </c>
      <c r="F83" s="78">
        <f t="shared" si="0"/>
        <v>4704</v>
      </c>
      <c r="G83" s="78">
        <f t="shared" si="0"/>
        <v>6269</v>
      </c>
      <c r="H83" s="78">
        <f t="shared" si="0"/>
        <v>7710</v>
      </c>
      <c r="I83" s="70">
        <f t="shared" si="0"/>
        <v>10261</v>
      </c>
      <c r="J83" s="71">
        <f t="shared" si="0"/>
        <v>10058</v>
      </c>
      <c r="K83" s="71">
        <f t="shared" si="0"/>
        <v>7071</v>
      </c>
      <c r="L83" s="71">
        <f t="shared" si="0"/>
        <v>7489</v>
      </c>
      <c r="M83" s="71">
        <f t="shared" si="0"/>
        <v>9875</v>
      </c>
      <c r="N83" s="71">
        <f t="shared" si="0"/>
        <v>12238</v>
      </c>
      <c r="O83" s="207">
        <f t="shared" si="0"/>
        <v>4162</v>
      </c>
      <c r="P83" s="68">
        <f t="shared" si="0"/>
        <v>4110</v>
      </c>
      <c r="Q83" s="68">
        <f t="shared" si="0"/>
        <v>2892</v>
      </c>
      <c r="R83" s="68">
        <f t="shared" si="0"/>
        <v>2888</v>
      </c>
      <c r="S83" s="68">
        <f t="shared" si="0"/>
        <v>3561</v>
      </c>
      <c r="T83" s="68">
        <f t="shared" si="0"/>
        <v>3853</v>
      </c>
    </row>
    <row r="84" spans="1:20" x14ac:dyDescent="0.3">
      <c r="F84" s="336"/>
      <c r="G84" s="336"/>
      <c r="H84" s="336"/>
    </row>
    <row r="85" spans="1:20" x14ac:dyDescent="0.3">
      <c r="A85" s="139" t="s">
        <v>398</v>
      </c>
      <c r="F85" s="336"/>
      <c r="G85" s="336"/>
      <c r="H85" s="336"/>
    </row>
    <row r="86" spans="1:20" x14ac:dyDescent="0.3">
      <c r="F86" s="336"/>
      <c r="G86" s="336"/>
      <c r="H86" s="336"/>
    </row>
    <row r="87" spans="1:20" x14ac:dyDescent="0.3">
      <c r="F87" s="336"/>
      <c r="G87" s="336"/>
      <c r="H87" s="336"/>
    </row>
    <row r="88" spans="1:20" x14ac:dyDescent="0.3">
      <c r="F88" s="336"/>
      <c r="G88" s="336"/>
      <c r="H88" s="336"/>
    </row>
    <row r="89" spans="1:20" x14ac:dyDescent="0.3">
      <c r="F89" s="336"/>
      <c r="G89" s="336"/>
      <c r="H89" s="336"/>
    </row>
    <row r="90" spans="1:20" x14ac:dyDescent="0.3">
      <c r="F90" s="336"/>
      <c r="G90" s="336"/>
      <c r="H90" s="336"/>
    </row>
    <row r="91" spans="1:20" x14ac:dyDescent="0.3">
      <c r="F91" s="336"/>
      <c r="G91" s="336"/>
      <c r="H91" s="336"/>
    </row>
    <row r="92" spans="1:20" x14ac:dyDescent="0.3">
      <c r="F92" s="336"/>
      <c r="G92" s="336"/>
      <c r="H92" s="336"/>
    </row>
    <row r="93" spans="1:20" x14ac:dyDescent="0.3">
      <c r="F93" s="336"/>
      <c r="G93" s="336"/>
      <c r="H93" s="336"/>
    </row>
    <row r="94" spans="1:20" x14ac:dyDescent="0.3">
      <c r="F94" s="336"/>
      <c r="G94" s="336"/>
      <c r="H94" s="336"/>
    </row>
    <row r="95" spans="1:20" x14ac:dyDescent="0.3">
      <c r="F95" s="336"/>
      <c r="G95" s="336"/>
      <c r="H95" s="336"/>
    </row>
    <row r="96" spans="1:20" x14ac:dyDescent="0.3">
      <c r="F96" s="336"/>
      <c r="G96" s="336"/>
      <c r="H96" s="336"/>
    </row>
    <row r="97" spans="6:8" x14ac:dyDescent="0.3">
      <c r="F97" s="336"/>
      <c r="G97" s="336"/>
      <c r="H97" s="336"/>
    </row>
    <row r="98" spans="6:8" x14ac:dyDescent="0.3">
      <c r="F98" s="336"/>
      <c r="G98" s="336"/>
      <c r="H98" s="336"/>
    </row>
    <row r="99" spans="6:8" x14ac:dyDescent="0.3">
      <c r="F99" s="336"/>
      <c r="G99" s="336"/>
      <c r="H99" s="336"/>
    </row>
    <row r="100" spans="6:8" x14ac:dyDescent="0.3">
      <c r="F100" s="336"/>
      <c r="G100" s="336"/>
      <c r="H100" s="336"/>
    </row>
    <row r="101" spans="6:8" x14ac:dyDescent="0.3">
      <c r="F101" s="336"/>
      <c r="G101" s="336"/>
      <c r="H101" s="336"/>
    </row>
    <row r="102" spans="6:8" x14ac:dyDescent="0.3">
      <c r="F102" s="336"/>
      <c r="G102" s="336"/>
      <c r="H102" s="336"/>
    </row>
    <row r="103" spans="6:8" x14ac:dyDescent="0.3">
      <c r="F103" s="336"/>
      <c r="G103" s="336"/>
      <c r="H103" s="336"/>
    </row>
    <row r="104" spans="6:8" x14ac:dyDescent="0.3">
      <c r="F104" s="336"/>
      <c r="G104" s="336"/>
      <c r="H104" s="336"/>
    </row>
    <row r="105" spans="6:8" x14ac:dyDescent="0.3">
      <c r="F105" s="336"/>
      <c r="G105" s="336"/>
      <c r="H105" s="336"/>
    </row>
    <row r="106" spans="6:8" x14ac:dyDescent="0.3">
      <c r="F106" s="336"/>
      <c r="G106" s="336"/>
      <c r="H106" s="336"/>
    </row>
    <row r="107" spans="6:8" x14ac:dyDescent="0.3">
      <c r="F107" s="336"/>
      <c r="G107" s="336"/>
      <c r="H107" s="336"/>
    </row>
    <row r="108" spans="6:8" x14ac:dyDescent="0.3">
      <c r="F108" s="336"/>
      <c r="G108" s="336"/>
      <c r="H108" s="336"/>
    </row>
    <row r="109" spans="6:8" x14ac:dyDescent="0.3">
      <c r="F109" s="336"/>
      <c r="G109" s="336"/>
      <c r="H109" s="336"/>
    </row>
    <row r="110" spans="6:8" x14ac:dyDescent="0.3">
      <c r="F110" s="336"/>
      <c r="G110" s="336"/>
      <c r="H110" s="336"/>
    </row>
    <row r="111" spans="6:8" x14ac:dyDescent="0.3">
      <c r="F111" s="336"/>
      <c r="G111" s="336"/>
      <c r="H111" s="336"/>
    </row>
    <row r="112" spans="6:8" x14ac:dyDescent="0.3">
      <c r="F112" s="336"/>
      <c r="G112" s="336"/>
      <c r="H112" s="336"/>
    </row>
    <row r="113" spans="6:8" x14ac:dyDescent="0.3">
      <c r="F113" s="336"/>
      <c r="G113" s="336"/>
      <c r="H113" s="336"/>
    </row>
    <row r="114" spans="6:8" x14ac:dyDescent="0.3">
      <c r="F114" s="336"/>
      <c r="G114" s="336"/>
      <c r="H114" s="336"/>
    </row>
    <row r="115" spans="6:8" x14ac:dyDescent="0.3">
      <c r="F115" s="336"/>
      <c r="G115" s="336"/>
      <c r="H115" s="336"/>
    </row>
    <row r="116" spans="6:8" x14ac:dyDescent="0.3">
      <c r="F116" s="336"/>
      <c r="G116" s="336"/>
      <c r="H116" s="336"/>
    </row>
    <row r="117" spans="6:8" x14ac:dyDescent="0.3">
      <c r="F117" s="336"/>
      <c r="G117" s="336"/>
      <c r="H117" s="336"/>
    </row>
    <row r="118" spans="6:8" x14ac:dyDescent="0.3">
      <c r="F118" s="336"/>
      <c r="G118" s="336"/>
      <c r="H118" s="336"/>
    </row>
    <row r="119" spans="6:8" x14ac:dyDescent="0.3">
      <c r="F119" s="336"/>
      <c r="G119" s="336"/>
      <c r="H119" s="336"/>
    </row>
    <row r="120" spans="6:8" x14ac:dyDescent="0.3">
      <c r="F120" s="336"/>
      <c r="G120" s="336"/>
      <c r="H120" s="336"/>
    </row>
    <row r="121" spans="6:8" x14ac:dyDescent="0.3">
      <c r="F121" s="336"/>
      <c r="G121" s="336"/>
      <c r="H121" s="336"/>
    </row>
    <row r="122" spans="6:8" x14ac:dyDescent="0.3">
      <c r="F122" s="336"/>
      <c r="G122" s="336"/>
      <c r="H122" s="336"/>
    </row>
    <row r="123" spans="6:8" x14ac:dyDescent="0.3">
      <c r="F123" s="336"/>
      <c r="G123" s="336"/>
      <c r="H123" s="336"/>
    </row>
    <row r="124" spans="6:8" x14ac:dyDescent="0.3">
      <c r="F124" s="336"/>
      <c r="G124" s="336"/>
      <c r="H124" s="336"/>
    </row>
    <row r="125" spans="6:8" x14ac:dyDescent="0.3">
      <c r="F125" s="336"/>
      <c r="G125" s="336"/>
      <c r="H125" s="336"/>
    </row>
    <row r="126" spans="6:8" x14ac:dyDescent="0.3">
      <c r="F126" s="336"/>
      <c r="G126" s="336"/>
      <c r="H126" s="336"/>
    </row>
    <row r="127" spans="6:8" x14ac:dyDescent="0.3">
      <c r="F127" s="336"/>
      <c r="G127" s="336"/>
      <c r="H127" s="336"/>
    </row>
    <row r="128" spans="6:8" x14ac:dyDescent="0.3">
      <c r="F128" s="336"/>
      <c r="G128" s="336"/>
      <c r="H128" s="336"/>
    </row>
    <row r="129" spans="6:8" x14ac:dyDescent="0.3">
      <c r="F129" s="336"/>
      <c r="G129" s="336"/>
      <c r="H129" s="336"/>
    </row>
    <row r="130" spans="6:8" x14ac:dyDescent="0.3">
      <c r="F130" s="336"/>
      <c r="G130" s="336"/>
      <c r="H130" s="336"/>
    </row>
    <row r="131" spans="6:8" x14ac:dyDescent="0.3">
      <c r="F131" s="336"/>
      <c r="G131" s="336"/>
      <c r="H131" s="336"/>
    </row>
    <row r="132" spans="6:8" x14ac:dyDescent="0.3">
      <c r="F132" s="336"/>
      <c r="G132" s="336"/>
      <c r="H132" s="336"/>
    </row>
    <row r="133" spans="6:8" x14ac:dyDescent="0.3">
      <c r="F133" s="336"/>
      <c r="G133" s="336"/>
      <c r="H133" s="336"/>
    </row>
    <row r="134" spans="6:8" x14ac:dyDescent="0.3">
      <c r="F134" s="336"/>
      <c r="G134" s="336"/>
      <c r="H134" s="336"/>
    </row>
    <row r="135" spans="6:8" x14ac:dyDescent="0.3">
      <c r="F135" s="336"/>
      <c r="G135" s="336"/>
      <c r="H135" s="336"/>
    </row>
    <row r="136" spans="6:8" x14ac:dyDescent="0.3">
      <c r="F136" s="336"/>
      <c r="G136" s="336"/>
      <c r="H136" s="336"/>
    </row>
    <row r="137" spans="6:8" x14ac:dyDescent="0.3">
      <c r="F137" s="336"/>
      <c r="G137" s="336"/>
      <c r="H137" s="336"/>
    </row>
    <row r="138" spans="6:8" x14ac:dyDescent="0.3">
      <c r="F138" s="336"/>
      <c r="G138" s="336"/>
      <c r="H138" s="336"/>
    </row>
    <row r="139" spans="6:8" x14ac:dyDescent="0.3">
      <c r="F139" s="336"/>
      <c r="G139" s="336"/>
      <c r="H139" s="336"/>
    </row>
    <row r="140" spans="6:8" x14ac:dyDescent="0.3">
      <c r="F140" s="336"/>
      <c r="G140" s="336"/>
      <c r="H140" s="336"/>
    </row>
    <row r="141" spans="6:8" x14ac:dyDescent="0.3">
      <c r="F141" s="336"/>
      <c r="G141" s="336"/>
      <c r="H141" s="336"/>
    </row>
    <row r="142" spans="6:8" x14ac:dyDescent="0.3">
      <c r="F142" s="336"/>
      <c r="G142" s="336"/>
      <c r="H142" s="336"/>
    </row>
    <row r="143" spans="6:8" x14ac:dyDescent="0.3">
      <c r="F143" s="336"/>
      <c r="G143" s="336"/>
      <c r="H143" s="336"/>
    </row>
    <row r="144" spans="6:8" x14ac:dyDescent="0.3">
      <c r="F144" s="336"/>
      <c r="G144" s="336"/>
      <c r="H144" s="336"/>
    </row>
    <row r="145" spans="6:8" x14ac:dyDescent="0.3">
      <c r="F145" s="336"/>
      <c r="G145" s="336"/>
      <c r="H145" s="336"/>
    </row>
    <row r="146" spans="6:8" x14ac:dyDescent="0.3">
      <c r="F146" s="336"/>
      <c r="G146" s="336"/>
      <c r="H146" s="336"/>
    </row>
    <row r="147" spans="6:8" x14ac:dyDescent="0.3">
      <c r="F147" s="336"/>
      <c r="G147" s="336"/>
      <c r="H147" s="336"/>
    </row>
    <row r="148" spans="6:8" x14ac:dyDescent="0.3">
      <c r="F148" s="336"/>
      <c r="G148" s="336"/>
      <c r="H148" s="336"/>
    </row>
    <row r="149" spans="6:8" x14ac:dyDescent="0.3">
      <c r="F149" s="336"/>
      <c r="G149" s="336"/>
      <c r="H149" s="336"/>
    </row>
    <row r="150" spans="6:8" x14ac:dyDescent="0.3">
      <c r="F150" s="336"/>
      <c r="G150" s="336"/>
      <c r="H150" s="336"/>
    </row>
    <row r="151" spans="6:8" x14ac:dyDescent="0.3">
      <c r="F151" s="336"/>
      <c r="G151" s="336"/>
      <c r="H151" s="336"/>
    </row>
    <row r="152" spans="6:8" x14ac:dyDescent="0.3">
      <c r="F152" s="336"/>
      <c r="G152" s="336"/>
      <c r="H152" s="336"/>
    </row>
    <row r="153" spans="6:8" x14ac:dyDescent="0.3">
      <c r="F153" s="336"/>
      <c r="G153" s="336"/>
      <c r="H153" s="336"/>
    </row>
    <row r="154" spans="6:8" x14ac:dyDescent="0.3">
      <c r="F154" s="336"/>
      <c r="G154" s="336"/>
      <c r="H154" s="336"/>
    </row>
    <row r="155" spans="6:8" x14ac:dyDescent="0.3">
      <c r="F155" s="336"/>
      <c r="G155" s="336"/>
      <c r="H155" s="336"/>
    </row>
    <row r="156" spans="6:8" x14ac:dyDescent="0.3">
      <c r="F156" s="336"/>
      <c r="G156" s="336"/>
      <c r="H156" s="336"/>
    </row>
    <row r="157" spans="6:8" x14ac:dyDescent="0.3">
      <c r="F157" s="336"/>
      <c r="G157" s="336"/>
      <c r="H157" s="336"/>
    </row>
    <row r="158" spans="6:8" x14ac:dyDescent="0.3">
      <c r="F158" s="336"/>
      <c r="G158" s="336"/>
      <c r="H158" s="336"/>
    </row>
    <row r="159" spans="6:8" x14ac:dyDescent="0.3">
      <c r="F159" s="336"/>
      <c r="G159" s="336"/>
      <c r="H159" s="336"/>
    </row>
    <row r="160" spans="6:8" x14ac:dyDescent="0.3">
      <c r="F160" s="336"/>
      <c r="G160" s="336"/>
      <c r="H160" s="336"/>
    </row>
    <row r="161" spans="6:8" x14ac:dyDescent="0.3">
      <c r="F161" s="336"/>
      <c r="G161" s="336"/>
      <c r="H161" s="336"/>
    </row>
    <row r="162" spans="6:8" x14ac:dyDescent="0.3">
      <c r="F162" s="336"/>
      <c r="G162" s="336"/>
      <c r="H162" s="336"/>
    </row>
    <row r="163" spans="6:8" x14ac:dyDescent="0.3">
      <c r="F163" s="336"/>
      <c r="G163" s="336"/>
      <c r="H163" s="336"/>
    </row>
    <row r="164" spans="6:8" x14ac:dyDescent="0.3">
      <c r="F164" s="336"/>
      <c r="G164" s="336"/>
      <c r="H164" s="336"/>
    </row>
    <row r="165" spans="6:8" x14ac:dyDescent="0.3">
      <c r="F165" s="336"/>
      <c r="G165" s="336"/>
      <c r="H165" s="336"/>
    </row>
    <row r="166" spans="6:8" x14ac:dyDescent="0.3">
      <c r="F166" s="336"/>
      <c r="G166" s="336"/>
      <c r="H166" s="336"/>
    </row>
    <row r="167" spans="6:8" x14ac:dyDescent="0.3">
      <c r="F167" s="336"/>
      <c r="G167" s="336"/>
      <c r="H167" s="336"/>
    </row>
    <row r="168" spans="6:8" x14ac:dyDescent="0.3">
      <c r="F168" s="336"/>
      <c r="G168" s="336"/>
      <c r="H168" s="336"/>
    </row>
    <row r="169" spans="6:8" x14ac:dyDescent="0.3">
      <c r="F169" s="336"/>
      <c r="G169" s="336"/>
      <c r="H169" s="336"/>
    </row>
    <row r="170" spans="6:8" x14ac:dyDescent="0.3">
      <c r="F170" s="336"/>
      <c r="G170" s="336"/>
      <c r="H170" s="336"/>
    </row>
    <row r="171" spans="6:8" x14ac:dyDescent="0.3">
      <c r="F171" s="336"/>
      <c r="G171" s="336"/>
      <c r="H171" s="336"/>
    </row>
    <row r="172" spans="6:8" x14ac:dyDescent="0.3">
      <c r="F172" s="336"/>
      <c r="G172" s="336"/>
      <c r="H172" s="336"/>
    </row>
    <row r="173" spans="6:8" x14ac:dyDescent="0.3">
      <c r="F173" s="336"/>
      <c r="G173" s="336"/>
      <c r="H173" s="336"/>
    </row>
    <row r="174" spans="6:8" x14ac:dyDescent="0.3">
      <c r="F174" s="336"/>
      <c r="G174" s="336"/>
      <c r="H174" s="336"/>
    </row>
    <row r="175" spans="6:8" x14ac:dyDescent="0.3">
      <c r="F175" s="336"/>
      <c r="G175" s="336"/>
      <c r="H175" s="336"/>
    </row>
    <row r="176" spans="6:8" x14ac:dyDescent="0.3">
      <c r="F176" s="336"/>
      <c r="G176" s="336"/>
      <c r="H176" s="336"/>
    </row>
    <row r="177" spans="6:8" x14ac:dyDescent="0.3">
      <c r="F177" s="336"/>
      <c r="G177" s="336"/>
      <c r="H177" s="336"/>
    </row>
    <row r="178" spans="6:8" x14ac:dyDescent="0.3">
      <c r="F178" s="336"/>
      <c r="G178" s="336"/>
      <c r="H178" s="336"/>
    </row>
    <row r="179" spans="6:8" x14ac:dyDescent="0.3">
      <c r="F179" s="336"/>
      <c r="G179" s="336"/>
      <c r="H179" s="336"/>
    </row>
    <row r="180" spans="6:8" x14ac:dyDescent="0.3">
      <c r="F180" s="336"/>
      <c r="G180" s="336"/>
      <c r="H180" s="336"/>
    </row>
    <row r="181" spans="6:8" x14ac:dyDescent="0.3">
      <c r="F181" s="336"/>
      <c r="G181" s="336"/>
      <c r="H181" s="336"/>
    </row>
    <row r="182" spans="6:8" x14ac:dyDescent="0.3">
      <c r="F182" s="336"/>
      <c r="G182" s="336"/>
      <c r="H182" s="336"/>
    </row>
    <row r="183" spans="6:8" x14ac:dyDescent="0.3">
      <c r="F183" s="336"/>
      <c r="G183" s="336"/>
      <c r="H183" s="336"/>
    </row>
    <row r="184" spans="6:8" x14ac:dyDescent="0.3">
      <c r="F184" s="336"/>
      <c r="G184" s="336"/>
      <c r="H184" s="336"/>
    </row>
    <row r="185" spans="6:8" x14ac:dyDescent="0.3">
      <c r="F185" s="336"/>
      <c r="G185" s="336"/>
      <c r="H185" s="336"/>
    </row>
    <row r="186" spans="6:8" x14ac:dyDescent="0.3">
      <c r="F186" s="336"/>
      <c r="G186" s="336"/>
      <c r="H186" s="336"/>
    </row>
    <row r="187" spans="6:8" x14ac:dyDescent="0.3">
      <c r="F187" s="336"/>
      <c r="G187" s="336"/>
      <c r="H187" s="336"/>
    </row>
    <row r="188" spans="6:8" x14ac:dyDescent="0.3">
      <c r="F188" s="336"/>
      <c r="G188" s="336"/>
      <c r="H188" s="336"/>
    </row>
    <row r="189" spans="6:8" x14ac:dyDescent="0.3">
      <c r="F189" s="336"/>
      <c r="G189" s="336"/>
      <c r="H189" s="336"/>
    </row>
    <row r="190" spans="6:8" x14ac:dyDescent="0.3">
      <c r="F190" s="336"/>
      <c r="G190" s="336"/>
      <c r="H190" s="336"/>
    </row>
    <row r="191" spans="6:8" x14ac:dyDescent="0.3">
      <c r="F191" s="336"/>
      <c r="G191" s="336"/>
      <c r="H191" s="336"/>
    </row>
    <row r="192" spans="6:8" x14ac:dyDescent="0.3">
      <c r="F192" s="336"/>
      <c r="G192" s="336"/>
      <c r="H192" s="336"/>
    </row>
    <row r="193" spans="6:8" x14ac:dyDescent="0.3">
      <c r="F193" s="336"/>
      <c r="G193" s="336"/>
      <c r="H193" s="336"/>
    </row>
    <row r="194" spans="6:8" x14ac:dyDescent="0.3">
      <c r="F194" s="336"/>
      <c r="G194" s="336"/>
      <c r="H194" s="336"/>
    </row>
    <row r="195" spans="6:8" x14ac:dyDescent="0.3">
      <c r="F195" s="336"/>
      <c r="G195" s="336"/>
      <c r="H195" s="336"/>
    </row>
    <row r="196" spans="6:8" x14ac:dyDescent="0.3">
      <c r="F196" s="336"/>
      <c r="G196" s="336"/>
      <c r="H196" s="336"/>
    </row>
    <row r="197" spans="6:8" x14ac:dyDescent="0.3">
      <c r="F197" s="336"/>
      <c r="G197" s="336"/>
      <c r="H197" s="336"/>
    </row>
    <row r="198" spans="6:8" x14ac:dyDescent="0.3">
      <c r="F198" s="336"/>
      <c r="G198" s="336"/>
      <c r="H198" s="336"/>
    </row>
    <row r="199" spans="6:8" x14ac:dyDescent="0.3">
      <c r="F199" s="336"/>
      <c r="G199" s="336"/>
      <c r="H199" s="336"/>
    </row>
    <row r="200" spans="6:8" x14ac:dyDescent="0.3">
      <c r="F200" s="336"/>
      <c r="G200" s="336"/>
      <c r="H200" s="336"/>
    </row>
    <row r="201" spans="6:8" x14ac:dyDescent="0.3">
      <c r="F201" s="336"/>
      <c r="G201" s="336"/>
      <c r="H201" s="336"/>
    </row>
    <row r="202" spans="6:8" x14ac:dyDescent="0.3">
      <c r="F202" s="336"/>
      <c r="G202" s="336"/>
      <c r="H202" s="336"/>
    </row>
    <row r="203" spans="6:8" x14ac:dyDescent="0.3">
      <c r="F203" s="336"/>
      <c r="G203" s="336"/>
      <c r="H203" s="336"/>
    </row>
    <row r="204" spans="6:8" x14ac:dyDescent="0.3">
      <c r="F204" s="336"/>
      <c r="G204" s="336"/>
      <c r="H204" s="336"/>
    </row>
    <row r="205" spans="6:8" x14ac:dyDescent="0.3">
      <c r="F205" s="336"/>
      <c r="G205" s="336"/>
      <c r="H205" s="336"/>
    </row>
    <row r="206" spans="6:8" x14ac:dyDescent="0.3">
      <c r="F206" s="336"/>
      <c r="G206" s="336"/>
      <c r="H206" s="336"/>
    </row>
    <row r="207" spans="6:8" x14ac:dyDescent="0.3">
      <c r="F207" s="336"/>
      <c r="G207" s="336"/>
      <c r="H207" s="336"/>
    </row>
    <row r="208" spans="6:8" x14ac:dyDescent="0.3">
      <c r="F208" s="336"/>
      <c r="G208" s="336"/>
      <c r="H208" s="336"/>
    </row>
    <row r="209" spans="6:8" x14ac:dyDescent="0.3">
      <c r="F209" s="336"/>
      <c r="G209" s="336"/>
      <c r="H209" s="336"/>
    </row>
    <row r="210" spans="6:8" x14ac:dyDescent="0.3">
      <c r="F210" s="336"/>
      <c r="G210" s="336"/>
      <c r="H210" s="336"/>
    </row>
    <row r="211" spans="6:8" x14ac:dyDescent="0.3">
      <c r="F211" s="336"/>
      <c r="G211" s="336"/>
      <c r="H211" s="336"/>
    </row>
    <row r="212" spans="6:8" x14ac:dyDescent="0.3">
      <c r="F212" s="336"/>
      <c r="G212" s="336"/>
      <c r="H212" s="336"/>
    </row>
    <row r="213" spans="6:8" x14ac:dyDescent="0.3">
      <c r="F213" s="336"/>
      <c r="G213" s="336"/>
      <c r="H213" s="336"/>
    </row>
    <row r="214" spans="6:8" x14ac:dyDescent="0.3">
      <c r="F214" s="336"/>
      <c r="G214" s="336"/>
      <c r="H214" s="336"/>
    </row>
    <row r="215" spans="6:8" x14ac:dyDescent="0.3">
      <c r="F215" s="336"/>
      <c r="G215" s="336"/>
      <c r="H215" s="336"/>
    </row>
    <row r="216" spans="6:8" x14ac:dyDescent="0.3">
      <c r="F216" s="336"/>
      <c r="G216" s="336"/>
      <c r="H216" s="336"/>
    </row>
    <row r="217" spans="6:8" x14ac:dyDescent="0.3">
      <c r="F217" s="336"/>
      <c r="G217" s="336"/>
      <c r="H217" s="336"/>
    </row>
    <row r="218" spans="6:8" x14ac:dyDescent="0.3">
      <c r="F218" s="336"/>
      <c r="G218" s="336"/>
      <c r="H218" s="336"/>
    </row>
    <row r="219" spans="6:8" x14ac:dyDescent="0.3">
      <c r="F219" s="336"/>
      <c r="G219" s="336"/>
      <c r="H219" s="336"/>
    </row>
    <row r="220" spans="6:8" x14ac:dyDescent="0.3">
      <c r="F220" s="336"/>
      <c r="G220" s="336"/>
      <c r="H220" s="336"/>
    </row>
    <row r="221" spans="6:8" x14ac:dyDescent="0.3">
      <c r="F221" s="336"/>
      <c r="G221" s="336"/>
      <c r="H221" s="336"/>
    </row>
    <row r="222" spans="6:8" x14ac:dyDescent="0.3">
      <c r="F222" s="336"/>
      <c r="G222" s="336"/>
      <c r="H222" s="336"/>
    </row>
    <row r="223" spans="6:8" x14ac:dyDescent="0.3">
      <c r="F223" s="336"/>
      <c r="G223" s="336"/>
      <c r="H223" s="336"/>
    </row>
    <row r="224" spans="6:8" x14ac:dyDescent="0.3">
      <c r="F224" s="336"/>
      <c r="G224" s="336"/>
      <c r="H224" s="336"/>
    </row>
    <row r="225" spans="6:8" x14ac:dyDescent="0.3">
      <c r="F225" s="336"/>
      <c r="G225" s="336"/>
      <c r="H225" s="336"/>
    </row>
    <row r="226" spans="6:8" x14ac:dyDescent="0.3">
      <c r="F226" s="336"/>
      <c r="G226" s="336"/>
      <c r="H226" s="336"/>
    </row>
    <row r="227" spans="6:8" x14ac:dyDescent="0.3">
      <c r="F227" s="336"/>
      <c r="G227" s="336"/>
      <c r="H227" s="336"/>
    </row>
    <row r="228" spans="6:8" x14ac:dyDescent="0.3">
      <c r="F228" s="336"/>
      <c r="G228" s="336"/>
      <c r="H228" s="336"/>
    </row>
    <row r="229" spans="6:8" x14ac:dyDescent="0.3">
      <c r="F229" s="336"/>
      <c r="G229" s="336"/>
      <c r="H229" s="336"/>
    </row>
    <row r="230" spans="6:8" x14ac:dyDescent="0.3">
      <c r="F230" s="336"/>
      <c r="G230" s="336"/>
      <c r="H230" s="336"/>
    </row>
    <row r="231" spans="6:8" x14ac:dyDescent="0.3">
      <c r="F231" s="336"/>
      <c r="G231" s="336"/>
      <c r="H231" s="336"/>
    </row>
    <row r="232" spans="6:8" x14ac:dyDescent="0.3">
      <c r="F232" s="336"/>
      <c r="G232" s="336"/>
      <c r="H232" s="336"/>
    </row>
    <row r="233" spans="6:8" x14ac:dyDescent="0.3">
      <c r="F233" s="336"/>
      <c r="G233" s="336"/>
      <c r="H233" s="336"/>
    </row>
    <row r="234" spans="6:8" x14ac:dyDescent="0.3">
      <c r="F234" s="336"/>
      <c r="G234" s="336"/>
      <c r="H234" s="336"/>
    </row>
    <row r="235" spans="6:8" x14ac:dyDescent="0.3">
      <c r="F235" s="336"/>
      <c r="G235" s="336"/>
      <c r="H235" s="336"/>
    </row>
    <row r="236" spans="6:8" x14ac:dyDescent="0.3">
      <c r="F236" s="336"/>
      <c r="G236" s="336"/>
      <c r="H236" s="336"/>
    </row>
    <row r="237" spans="6:8" x14ac:dyDescent="0.3">
      <c r="F237" s="336"/>
      <c r="G237" s="336"/>
      <c r="H237" s="336"/>
    </row>
    <row r="238" spans="6:8" x14ac:dyDescent="0.3">
      <c r="F238" s="336"/>
      <c r="G238" s="336"/>
      <c r="H238" s="336"/>
    </row>
    <row r="239" spans="6:8" x14ac:dyDescent="0.3">
      <c r="F239" s="336"/>
      <c r="G239" s="336"/>
      <c r="H239" s="336"/>
    </row>
    <row r="240" spans="6:8" x14ac:dyDescent="0.3">
      <c r="F240" s="336"/>
      <c r="G240" s="336"/>
      <c r="H240" s="336"/>
    </row>
    <row r="241" spans="6:8" x14ac:dyDescent="0.3">
      <c r="F241" s="336"/>
      <c r="G241" s="336"/>
      <c r="H241" s="336"/>
    </row>
    <row r="242" spans="6:8" x14ac:dyDescent="0.3">
      <c r="F242" s="336"/>
      <c r="G242" s="336"/>
      <c r="H242" s="336"/>
    </row>
    <row r="243" spans="6:8" x14ac:dyDescent="0.3">
      <c r="F243" s="336"/>
      <c r="G243" s="336"/>
      <c r="H243" s="336"/>
    </row>
    <row r="244" spans="6:8" x14ac:dyDescent="0.3">
      <c r="F244" s="336"/>
      <c r="G244" s="336"/>
      <c r="H244" s="336"/>
    </row>
    <row r="245" spans="6:8" x14ac:dyDescent="0.3">
      <c r="F245" s="336"/>
      <c r="G245" s="336"/>
      <c r="H245" s="336"/>
    </row>
    <row r="246" spans="6:8" x14ac:dyDescent="0.3">
      <c r="F246" s="336"/>
      <c r="G246" s="336"/>
      <c r="H246" s="336"/>
    </row>
    <row r="247" spans="6:8" x14ac:dyDescent="0.3">
      <c r="F247" s="336"/>
      <c r="G247" s="336"/>
      <c r="H247" s="336"/>
    </row>
    <row r="248" spans="6:8" x14ac:dyDescent="0.3">
      <c r="F248" s="336"/>
      <c r="G248" s="336"/>
      <c r="H248" s="336"/>
    </row>
    <row r="249" spans="6:8" x14ac:dyDescent="0.3">
      <c r="F249" s="336"/>
      <c r="G249" s="336"/>
      <c r="H249" s="336"/>
    </row>
    <row r="250" spans="6:8" x14ac:dyDescent="0.3">
      <c r="F250" s="336"/>
      <c r="G250" s="336"/>
      <c r="H250" s="336"/>
    </row>
    <row r="251" spans="6:8" x14ac:dyDescent="0.3">
      <c r="F251" s="336"/>
      <c r="G251" s="336"/>
      <c r="H251" s="336"/>
    </row>
    <row r="252" spans="6:8" x14ac:dyDescent="0.3">
      <c r="F252" s="336"/>
      <c r="G252" s="336"/>
      <c r="H252" s="336"/>
    </row>
    <row r="253" spans="6:8" x14ac:dyDescent="0.3">
      <c r="F253" s="336"/>
      <c r="G253" s="336"/>
      <c r="H253" s="336"/>
    </row>
    <row r="254" spans="6:8" x14ac:dyDescent="0.3">
      <c r="F254" s="336"/>
      <c r="G254" s="336"/>
      <c r="H254" s="336"/>
    </row>
    <row r="255" spans="6:8" x14ac:dyDescent="0.3">
      <c r="F255" s="336"/>
      <c r="G255" s="336"/>
      <c r="H255" s="336"/>
    </row>
    <row r="256" spans="6:8" x14ac:dyDescent="0.3">
      <c r="F256" s="336"/>
      <c r="G256" s="336"/>
      <c r="H256" s="336"/>
    </row>
    <row r="257" spans="6:8" x14ac:dyDescent="0.3">
      <c r="F257" s="336"/>
      <c r="G257" s="336"/>
      <c r="H257" s="336"/>
    </row>
    <row r="258" spans="6:8" x14ac:dyDescent="0.3">
      <c r="F258" s="336"/>
      <c r="G258" s="336"/>
      <c r="H258" s="336"/>
    </row>
    <row r="259" spans="6:8" x14ac:dyDescent="0.3">
      <c r="F259" s="336"/>
      <c r="G259" s="336"/>
      <c r="H259" s="336"/>
    </row>
    <row r="260" spans="6:8" x14ac:dyDescent="0.3">
      <c r="F260" s="336"/>
      <c r="G260" s="336"/>
      <c r="H260" s="336"/>
    </row>
    <row r="261" spans="6:8" x14ac:dyDescent="0.3">
      <c r="F261" s="336"/>
      <c r="G261" s="336"/>
      <c r="H261" s="336"/>
    </row>
    <row r="262" spans="6:8" x14ac:dyDescent="0.3">
      <c r="F262" s="336"/>
      <c r="G262" s="336"/>
      <c r="H262" s="336"/>
    </row>
    <row r="263" spans="6:8" x14ac:dyDescent="0.3">
      <c r="F263" s="336"/>
      <c r="G263" s="336"/>
      <c r="H263" s="336"/>
    </row>
    <row r="264" spans="6:8" x14ac:dyDescent="0.3">
      <c r="F264" s="336"/>
      <c r="G264" s="336"/>
      <c r="H264" s="336"/>
    </row>
    <row r="265" spans="6:8" x14ac:dyDescent="0.3">
      <c r="F265" s="336"/>
      <c r="G265" s="336"/>
      <c r="H265" s="336"/>
    </row>
    <row r="266" spans="6:8" x14ac:dyDescent="0.3">
      <c r="F266" s="336"/>
      <c r="G266" s="336"/>
      <c r="H266" s="336"/>
    </row>
    <row r="267" spans="6:8" x14ac:dyDescent="0.3">
      <c r="F267" s="336"/>
      <c r="G267" s="336"/>
      <c r="H267" s="336"/>
    </row>
    <row r="268" spans="6:8" x14ac:dyDescent="0.3">
      <c r="F268" s="336"/>
      <c r="G268" s="336"/>
      <c r="H268" s="336"/>
    </row>
    <row r="269" spans="6:8" x14ac:dyDescent="0.3">
      <c r="F269" s="336"/>
      <c r="G269" s="336"/>
      <c r="H269" s="336"/>
    </row>
    <row r="270" spans="6:8" x14ac:dyDescent="0.3">
      <c r="F270" s="336"/>
      <c r="G270" s="336"/>
      <c r="H270" s="336"/>
    </row>
    <row r="271" spans="6:8" x14ac:dyDescent="0.3">
      <c r="F271" s="336"/>
      <c r="G271" s="336"/>
      <c r="H271" s="336"/>
    </row>
    <row r="272" spans="6:8" x14ac:dyDescent="0.3">
      <c r="F272" s="336"/>
      <c r="G272" s="336"/>
      <c r="H272" s="336"/>
    </row>
    <row r="273" spans="6:8" x14ac:dyDescent="0.3">
      <c r="F273" s="336"/>
      <c r="G273" s="336"/>
      <c r="H273" s="336"/>
    </row>
    <row r="274" spans="6:8" x14ac:dyDescent="0.3">
      <c r="F274" s="336"/>
      <c r="G274" s="336"/>
      <c r="H274" s="336"/>
    </row>
    <row r="275" spans="6:8" x14ac:dyDescent="0.3">
      <c r="F275" s="336"/>
      <c r="G275" s="336"/>
      <c r="H275" s="336"/>
    </row>
    <row r="276" spans="6:8" x14ac:dyDescent="0.3">
      <c r="F276" s="336"/>
      <c r="G276" s="336"/>
      <c r="H276" s="336"/>
    </row>
    <row r="277" spans="6:8" x14ac:dyDescent="0.3">
      <c r="F277" s="336"/>
      <c r="G277" s="336"/>
      <c r="H277" s="336"/>
    </row>
    <row r="278" spans="6:8" x14ac:dyDescent="0.3">
      <c r="F278" s="336"/>
      <c r="G278" s="336"/>
      <c r="H278" s="336"/>
    </row>
    <row r="279" spans="6:8" x14ac:dyDescent="0.3">
      <c r="F279" s="336"/>
      <c r="G279" s="336"/>
      <c r="H279" s="336"/>
    </row>
    <row r="280" spans="6:8" x14ac:dyDescent="0.3">
      <c r="F280" s="336"/>
      <c r="G280" s="336"/>
      <c r="H280" s="336"/>
    </row>
    <row r="281" spans="6:8" x14ac:dyDescent="0.3">
      <c r="F281" s="336"/>
      <c r="G281" s="336"/>
      <c r="H281" s="336"/>
    </row>
    <row r="282" spans="6:8" x14ac:dyDescent="0.3">
      <c r="F282" s="336"/>
      <c r="G282" s="336"/>
      <c r="H282" s="336"/>
    </row>
    <row r="283" spans="6:8" x14ac:dyDescent="0.3">
      <c r="F283" s="336"/>
      <c r="G283" s="336"/>
      <c r="H283" s="336"/>
    </row>
    <row r="284" spans="6:8" x14ac:dyDescent="0.3">
      <c r="F284" s="336"/>
      <c r="G284" s="336"/>
      <c r="H284" s="336"/>
    </row>
    <row r="285" spans="6:8" x14ac:dyDescent="0.3">
      <c r="F285" s="336"/>
      <c r="G285" s="336"/>
      <c r="H285" s="336"/>
    </row>
    <row r="286" spans="6:8" x14ac:dyDescent="0.3">
      <c r="F286" s="336"/>
      <c r="G286" s="336"/>
      <c r="H286" s="336"/>
    </row>
    <row r="287" spans="6:8" x14ac:dyDescent="0.3">
      <c r="F287" s="336"/>
      <c r="G287" s="336"/>
      <c r="H287" s="336"/>
    </row>
    <row r="288" spans="6:8" x14ac:dyDescent="0.3">
      <c r="F288" s="336"/>
      <c r="G288" s="336"/>
      <c r="H288" s="336"/>
    </row>
    <row r="289" spans="6:8" x14ac:dyDescent="0.3">
      <c r="F289" s="336"/>
      <c r="G289" s="336"/>
      <c r="H289" s="336"/>
    </row>
    <row r="290" spans="6:8" x14ac:dyDescent="0.3">
      <c r="F290" s="336"/>
      <c r="G290" s="336"/>
      <c r="H290" s="336"/>
    </row>
    <row r="291" spans="6:8" x14ac:dyDescent="0.3">
      <c r="F291" s="336"/>
      <c r="G291" s="336"/>
      <c r="H291" s="336"/>
    </row>
    <row r="292" spans="6:8" x14ac:dyDescent="0.3">
      <c r="F292" s="336"/>
      <c r="G292" s="336"/>
      <c r="H292" s="336"/>
    </row>
    <row r="293" spans="6:8" x14ac:dyDescent="0.3">
      <c r="F293" s="336"/>
      <c r="G293" s="336"/>
      <c r="H293" s="336"/>
    </row>
    <row r="294" spans="6:8" x14ac:dyDescent="0.3">
      <c r="F294" s="336"/>
      <c r="G294" s="336"/>
      <c r="H294" s="336"/>
    </row>
    <row r="295" spans="6:8" x14ac:dyDescent="0.3">
      <c r="F295" s="336"/>
      <c r="G295" s="336"/>
      <c r="H295" s="336"/>
    </row>
    <row r="296" spans="6:8" x14ac:dyDescent="0.3">
      <c r="F296" s="336"/>
      <c r="G296" s="336"/>
      <c r="H296" s="336"/>
    </row>
    <row r="297" spans="6:8" x14ac:dyDescent="0.3">
      <c r="F297" s="336"/>
      <c r="G297" s="336"/>
      <c r="H297" s="336"/>
    </row>
    <row r="298" spans="6:8" x14ac:dyDescent="0.3">
      <c r="F298" s="336"/>
      <c r="G298" s="336"/>
      <c r="H298" s="336"/>
    </row>
    <row r="299" spans="6:8" x14ac:dyDescent="0.3">
      <c r="F299" s="336"/>
      <c r="G299" s="336"/>
      <c r="H299" s="336"/>
    </row>
    <row r="300" spans="6:8" x14ac:dyDescent="0.3">
      <c r="F300" s="336"/>
      <c r="G300" s="336"/>
      <c r="H300" s="336"/>
    </row>
    <row r="301" spans="6:8" x14ac:dyDescent="0.3">
      <c r="F301" s="336"/>
      <c r="G301" s="336"/>
      <c r="H301" s="336"/>
    </row>
    <row r="302" spans="6:8" x14ac:dyDescent="0.3">
      <c r="F302" s="336"/>
      <c r="G302" s="336"/>
      <c r="H302" s="336"/>
    </row>
    <row r="303" spans="6:8" x14ac:dyDescent="0.3">
      <c r="F303" s="336"/>
      <c r="G303" s="336"/>
      <c r="H303" s="336"/>
    </row>
    <row r="304" spans="6:8" x14ac:dyDescent="0.3">
      <c r="F304" s="336"/>
      <c r="G304" s="336"/>
      <c r="H304" s="336"/>
    </row>
    <row r="305" spans="6:8" x14ac:dyDescent="0.3">
      <c r="F305" s="336"/>
      <c r="G305" s="336"/>
      <c r="H305" s="336"/>
    </row>
    <row r="306" spans="6:8" x14ac:dyDescent="0.3">
      <c r="F306" s="336"/>
      <c r="G306" s="336"/>
      <c r="H306" s="336"/>
    </row>
    <row r="307" spans="6:8" x14ac:dyDescent="0.3">
      <c r="F307" s="336"/>
      <c r="G307" s="336"/>
      <c r="H307" s="336"/>
    </row>
    <row r="308" spans="6:8" x14ac:dyDescent="0.3">
      <c r="F308" s="336"/>
      <c r="G308" s="336"/>
      <c r="H308" s="336"/>
    </row>
    <row r="309" spans="6:8" x14ac:dyDescent="0.3">
      <c r="F309" s="336"/>
      <c r="G309" s="336"/>
      <c r="H309" s="336"/>
    </row>
    <row r="310" spans="6:8" x14ac:dyDescent="0.3">
      <c r="F310" s="336"/>
      <c r="G310" s="336"/>
      <c r="H310" s="336"/>
    </row>
    <row r="311" spans="6:8" x14ac:dyDescent="0.3">
      <c r="F311" s="336"/>
      <c r="G311" s="336"/>
      <c r="H311" s="336"/>
    </row>
    <row r="312" spans="6:8" x14ac:dyDescent="0.3">
      <c r="F312" s="336"/>
      <c r="G312" s="336"/>
      <c r="H312" s="336"/>
    </row>
    <row r="313" spans="6:8" x14ac:dyDescent="0.3">
      <c r="F313" s="336"/>
      <c r="G313" s="336"/>
      <c r="H313" s="336"/>
    </row>
    <row r="314" spans="6:8" x14ac:dyDescent="0.3">
      <c r="F314" s="336"/>
      <c r="G314" s="336"/>
      <c r="H314" s="336"/>
    </row>
    <row r="315" spans="6:8" x14ac:dyDescent="0.3">
      <c r="F315" s="336"/>
      <c r="G315" s="336"/>
      <c r="H315" s="336"/>
    </row>
    <row r="316" spans="6:8" x14ac:dyDescent="0.3">
      <c r="F316" s="336"/>
      <c r="G316" s="336"/>
      <c r="H316" s="336"/>
    </row>
    <row r="317" spans="6:8" x14ac:dyDescent="0.3">
      <c r="F317" s="336"/>
      <c r="G317" s="336"/>
      <c r="H317" s="336"/>
    </row>
    <row r="318" spans="6:8" x14ac:dyDescent="0.3">
      <c r="F318" s="336"/>
      <c r="G318" s="336"/>
      <c r="H318" s="336"/>
    </row>
    <row r="319" spans="6:8" x14ac:dyDescent="0.3">
      <c r="F319" s="336"/>
      <c r="G319" s="336"/>
      <c r="H319" s="336"/>
    </row>
    <row r="320" spans="6:8" x14ac:dyDescent="0.3">
      <c r="F320" s="336"/>
      <c r="G320" s="336"/>
      <c r="H320" s="336"/>
    </row>
    <row r="321" spans="6:8" x14ac:dyDescent="0.3">
      <c r="F321" s="336"/>
      <c r="G321" s="336"/>
      <c r="H321" s="336"/>
    </row>
    <row r="322" spans="6:8" x14ac:dyDescent="0.3">
      <c r="F322" s="336"/>
      <c r="G322" s="336"/>
      <c r="H322" s="336"/>
    </row>
    <row r="323" spans="6:8" x14ac:dyDescent="0.3">
      <c r="F323" s="336"/>
      <c r="G323" s="336"/>
      <c r="H323" s="336"/>
    </row>
    <row r="324" spans="6:8" x14ac:dyDescent="0.3">
      <c r="F324" s="336"/>
      <c r="G324" s="336"/>
      <c r="H324" s="336"/>
    </row>
    <row r="325" spans="6:8" x14ac:dyDescent="0.3">
      <c r="F325" s="336"/>
      <c r="G325" s="336"/>
      <c r="H325" s="336"/>
    </row>
    <row r="326" spans="6:8" x14ac:dyDescent="0.3">
      <c r="F326" s="336"/>
      <c r="G326" s="336"/>
      <c r="H326" s="336"/>
    </row>
    <row r="327" spans="6:8" x14ac:dyDescent="0.3">
      <c r="F327" s="336"/>
      <c r="G327" s="336"/>
      <c r="H327" s="336"/>
    </row>
    <row r="328" spans="6:8" x14ac:dyDescent="0.3">
      <c r="F328" s="336"/>
      <c r="G328" s="336"/>
      <c r="H328" s="336"/>
    </row>
    <row r="329" spans="6:8" x14ac:dyDescent="0.3">
      <c r="F329" s="336"/>
      <c r="G329" s="336"/>
      <c r="H329" s="336"/>
    </row>
  </sheetData>
  <sortState xmlns:xlrd2="http://schemas.microsoft.com/office/spreadsheetml/2017/richdata2" ref="A2:T72">
    <sortCondition ref="A2:A72"/>
    <sortCondition ref="B2:B72"/>
  </sortState>
  <phoneticPr fontId="27"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63074-29F2-4A18-BF81-8161A0027FDD}">
  <dimension ref="A1:P82"/>
  <sheetViews>
    <sheetView zoomScale="85" zoomScaleNormal="85" workbookViewId="0">
      <pane ySplit="3" topLeftCell="A4" activePane="bottomLeft" state="frozen"/>
      <selection pane="bottomLeft" activeCell="B64" sqref="B64"/>
    </sheetView>
  </sheetViews>
  <sheetFormatPr defaultRowHeight="14.4" x14ac:dyDescent="0.3"/>
  <cols>
    <col min="1" max="1" width="6.77734375" style="53" bestFit="1" customWidth="1"/>
    <col min="2" max="2" width="31.77734375" customWidth="1"/>
    <col min="3" max="3" width="11.44140625" customWidth="1"/>
    <col min="4" max="4" width="14.109375" customWidth="1"/>
    <col min="5" max="5" width="12" customWidth="1"/>
    <col min="6" max="6" width="10.6640625" customWidth="1"/>
    <col min="7" max="7" width="14.44140625" customWidth="1"/>
    <col min="8" max="8" width="14" customWidth="1"/>
    <col min="9" max="9" width="6.88671875" customWidth="1"/>
    <col min="10" max="10" width="5.109375" customWidth="1"/>
    <col min="11" max="11" width="12.44140625" customWidth="1"/>
    <col min="12" max="12" width="9.33203125" customWidth="1"/>
    <col min="13" max="13" width="5.6640625" customWidth="1"/>
    <col min="14" max="14" width="192.77734375" bestFit="1" customWidth="1"/>
  </cols>
  <sheetData>
    <row r="1" spans="1:16" x14ac:dyDescent="0.3">
      <c r="C1" s="7" t="s">
        <v>157</v>
      </c>
    </row>
    <row r="2" spans="1:16" x14ac:dyDescent="0.3">
      <c r="C2" s="14" t="s">
        <v>156</v>
      </c>
      <c r="D2" s="14" t="s">
        <v>158</v>
      </c>
      <c r="E2" s="14" t="s">
        <v>159</v>
      </c>
      <c r="F2" s="14" t="s">
        <v>160</v>
      </c>
      <c r="G2" s="14" t="s">
        <v>161</v>
      </c>
      <c r="H2" s="14" t="s">
        <v>162</v>
      </c>
      <c r="I2" s="14" t="s">
        <v>163</v>
      </c>
      <c r="J2" s="14" t="s">
        <v>164</v>
      </c>
      <c r="K2" s="14" t="s">
        <v>165</v>
      </c>
      <c r="L2" s="14" t="s">
        <v>202</v>
      </c>
      <c r="M2" s="14" t="s">
        <v>233</v>
      </c>
      <c r="N2" s="14" t="s">
        <v>166</v>
      </c>
    </row>
    <row r="3" spans="1:16" s="7" customFormat="1" x14ac:dyDescent="0.3">
      <c r="A3" s="54" t="s">
        <v>105</v>
      </c>
      <c r="B3" s="7" t="s">
        <v>1</v>
      </c>
      <c r="C3" s="7" t="s">
        <v>169</v>
      </c>
      <c r="D3" s="7" t="s">
        <v>167</v>
      </c>
      <c r="E3" s="7" t="s">
        <v>168</v>
      </c>
      <c r="F3" s="7" t="s">
        <v>147</v>
      </c>
      <c r="G3" s="7" t="s">
        <v>173</v>
      </c>
      <c r="H3" s="7" t="s">
        <v>170</v>
      </c>
      <c r="I3" s="7" t="s">
        <v>171</v>
      </c>
      <c r="J3" s="7" t="s">
        <v>7</v>
      </c>
      <c r="K3" s="7" t="s">
        <v>172</v>
      </c>
      <c r="L3" s="7" t="s">
        <v>203</v>
      </c>
      <c r="M3" s="7" t="s">
        <v>248</v>
      </c>
      <c r="N3" s="7" t="s">
        <v>204</v>
      </c>
    </row>
    <row r="4" spans="1:16" x14ac:dyDescent="0.3">
      <c r="A4" t="s">
        <v>25</v>
      </c>
      <c r="B4" t="s">
        <v>125</v>
      </c>
      <c r="D4">
        <v>1</v>
      </c>
      <c r="H4">
        <v>1</v>
      </c>
      <c r="J4">
        <v>1</v>
      </c>
      <c r="K4">
        <v>1</v>
      </c>
      <c r="N4" t="s">
        <v>235</v>
      </c>
      <c r="O4" s="7"/>
      <c r="P4" s="7"/>
    </row>
    <row r="5" spans="1:16" x14ac:dyDescent="0.3">
      <c r="A5" t="s">
        <v>25</v>
      </c>
      <c r="B5" t="s">
        <v>103</v>
      </c>
      <c r="D5">
        <v>1</v>
      </c>
      <c r="E5">
        <v>1</v>
      </c>
      <c r="G5">
        <v>1</v>
      </c>
      <c r="H5">
        <v>1</v>
      </c>
      <c r="I5">
        <v>1</v>
      </c>
      <c r="J5">
        <v>1</v>
      </c>
      <c r="K5">
        <v>1</v>
      </c>
      <c r="L5">
        <v>1</v>
      </c>
      <c r="M5">
        <v>1</v>
      </c>
    </row>
    <row r="6" spans="1:16" x14ac:dyDescent="0.3">
      <c r="A6" t="s">
        <v>25</v>
      </c>
      <c r="B6" t="s">
        <v>106</v>
      </c>
      <c r="D6">
        <v>1</v>
      </c>
      <c r="H6">
        <v>1</v>
      </c>
      <c r="I6">
        <v>1</v>
      </c>
      <c r="J6">
        <v>1</v>
      </c>
      <c r="M6">
        <v>1</v>
      </c>
    </row>
    <row r="7" spans="1:16" x14ac:dyDescent="0.3">
      <c r="A7" t="s">
        <v>25</v>
      </c>
      <c r="B7" t="s">
        <v>107</v>
      </c>
      <c r="F7">
        <v>1</v>
      </c>
      <c r="H7">
        <v>1</v>
      </c>
      <c r="I7">
        <v>1</v>
      </c>
      <c r="J7">
        <v>1</v>
      </c>
      <c r="K7">
        <v>1</v>
      </c>
      <c r="L7">
        <v>1</v>
      </c>
    </row>
    <row r="8" spans="1:16" x14ac:dyDescent="0.3">
      <c r="A8" t="s">
        <v>25</v>
      </c>
      <c r="B8" t="s">
        <v>28</v>
      </c>
      <c r="F8">
        <v>1</v>
      </c>
      <c r="H8">
        <v>1</v>
      </c>
      <c r="I8">
        <v>1</v>
      </c>
      <c r="K8">
        <v>1</v>
      </c>
      <c r="M8">
        <v>1</v>
      </c>
    </row>
    <row r="9" spans="1:16" x14ac:dyDescent="0.3">
      <c r="A9" t="s">
        <v>25</v>
      </c>
      <c r="B9" t="s">
        <v>29</v>
      </c>
      <c r="D9">
        <v>1</v>
      </c>
      <c r="H9">
        <v>1</v>
      </c>
      <c r="I9">
        <v>1</v>
      </c>
      <c r="J9">
        <v>1</v>
      </c>
      <c r="K9">
        <v>1</v>
      </c>
      <c r="L9">
        <v>1</v>
      </c>
      <c r="M9">
        <v>1</v>
      </c>
    </row>
    <row r="10" spans="1:16" x14ac:dyDescent="0.3">
      <c r="A10" t="s">
        <v>25</v>
      </c>
      <c r="B10" t="s">
        <v>30</v>
      </c>
      <c r="E10">
        <v>1</v>
      </c>
      <c r="H10">
        <v>1</v>
      </c>
      <c r="L10">
        <v>1</v>
      </c>
    </row>
    <row r="11" spans="1:16" x14ac:dyDescent="0.3">
      <c r="A11" t="s">
        <v>25</v>
      </c>
      <c r="B11" t="s">
        <v>31</v>
      </c>
      <c r="H11">
        <v>1</v>
      </c>
      <c r="I11">
        <v>1</v>
      </c>
      <c r="L11">
        <v>1</v>
      </c>
    </row>
    <row r="12" spans="1:16" x14ac:dyDescent="0.3">
      <c r="A12" t="s">
        <v>25</v>
      </c>
      <c r="B12" t="s">
        <v>32</v>
      </c>
      <c r="D12">
        <v>1</v>
      </c>
      <c r="H12">
        <v>1</v>
      </c>
      <c r="I12">
        <v>1</v>
      </c>
      <c r="L12">
        <v>1</v>
      </c>
    </row>
    <row r="13" spans="1:16" x14ac:dyDescent="0.3">
      <c r="A13" t="s">
        <v>25</v>
      </c>
      <c r="B13" t="s">
        <v>33</v>
      </c>
      <c r="D13">
        <v>1</v>
      </c>
      <c r="H13">
        <v>1</v>
      </c>
      <c r="N13" t="s">
        <v>236</v>
      </c>
    </row>
    <row r="14" spans="1:16" x14ac:dyDescent="0.3">
      <c r="A14" t="s">
        <v>25</v>
      </c>
      <c r="B14" t="s">
        <v>34</v>
      </c>
      <c r="H14">
        <v>1</v>
      </c>
      <c r="I14">
        <v>1</v>
      </c>
      <c r="K14">
        <v>1</v>
      </c>
      <c r="L14">
        <v>1</v>
      </c>
    </row>
    <row r="15" spans="1:16" x14ac:dyDescent="0.3">
      <c r="A15" t="s">
        <v>25</v>
      </c>
      <c r="B15" t="s">
        <v>109</v>
      </c>
      <c r="C15">
        <v>1</v>
      </c>
    </row>
    <row r="16" spans="1:16" x14ac:dyDescent="0.3">
      <c r="A16" t="s">
        <v>25</v>
      </c>
      <c r="B16" t="s">
        <v>36</v>
      </c>
      <c r="F16">
        <v>1</v>
      </c>
      <c r="G16">
        <v>1</v>
      </c>
      <c r="H16">
        <v>1</v>
      </c>
      <c r="I16">
        <v>1</v>
      </c>
      <c r="J16">
        <v>1</v>
      </c>
      <c r="K16">
        <v>1</v>
      </c>
      <c r="L16">
        <v>1</v>
      </c>
      <c r="N16" t="s">
        <v>237</v>
      </c>
    </row>
    <row r="17" spans="1:14" x14ac:dyDescent="0.3">
      <c r="A17" t="s">
        <v>25</v>
      </c>
      <c r="B17" t="s">
        <v>38</v>
      </c>
      <c r="D17">
        <v>1</v>
      </c>
      <c r="H17">
        <v>1</v>
      </c>
      <c r="I17">
        <v>1</v>
      </c>
      <c r="J17">
        <v>1</v>
      </c>
      <c r="K17">
        <v>1</v>
      </c>
      <c r="L17">
        <v>1</v>
      </c>
    </row>
    <row r="18" spans="1:14" x14ac:dyDescent="0.3">
      <c r="A18" t="s">
        <v>25</v>
      </c>
      <c r="B18" t="s">
        <v>137</v>
      </c>
      <c r="D18">
        <v>1</v>
      </c>
      <c r="F18">
        <v>1</v>
      </c>
      <c r="H18">
        <v>1</v>
      </c>
      <c r="I18">
        <v>1</v>
      </c>
      <c r="K18">
        <v>1</v>
      </c>
    </row>
    <row r="19" spans="1:14" x14ac:dyDescent="0.3">
      <c r="A19" t="s">
        <v>25</v>
      </c>
      <c r="B19" t="s">
        <v>41</v>
      </c>
      <c r="D19">
        <v>1</v>
      </c>
      <c r="E19">
        <v>1</v>
      </c>
      <c r="F19">
        <v>1</v>
      </c>
      <c r="H19">
        <v>1</v>
      </c>
      <c r="I19">
        <v>1</v>
      </c>
      <c r="J19">
        <v>1</v>
      </c>
      <c r="K19">
        <v>1</v>
      </c>
      <c r="L19">
        <v>1</v>
      </c>
      <c r="M19">
        <v>1</v>
      </c>
    </row>
    <row r="20" spans="1:14" x14ac:dyDescent="0.3">
      <c r="A20" t="s">
        <v>25</v>
      </c>
      <c r="B20" t="s">
        <v>43</v>
      </c>
      <c r="E20">
        <v>1</v>
      </c>
      <c r="F20">
        <v>1</v>
      </c>
      <c r="H20">
        <v>1</v>
      </c>
      <c r="I20">
        <v>1</v>
      </c>
      <c r="K20">
        <v>1</v>
      </c>
      <c r="L20">
        <v>1</v>
      </c>
      <c r="M20">
        <v>1</v>
      </c>
    </row>
    <row r="21" spans="1:14" x14ac:dyDescent="0.3">
      <c r="A21" t="s">
        <v>25</v>
      </c>
      <c r="B21" t="s">
        <v>127</v>
      </c>
      <c r="C21">
        <v>1</v>
      </c>
      <c r="D21">
        <v>1</v>
      </c>
      <c r="F21">
        <v>1</v>
      </c>
      <c r="H21">
        <v>1</v>
      </c>
      <c r="I21">
        <v>1</v>
      </c>
      <c r="J21">
        <v>1</v>
      </c>
      <c r="K21">
        <v>1</v>
      </c>
      <c r="L21">
        <v>1</v>
      </c>
    </row>
    <row r="22" spans="1:14" x14ac:dyDescent="0.3">
      <c r="A22" t="s">
        <v>25</v>
      </c>
      <c r="B22" t="s">
        <v>245</v>
      </c>
      <c r="E22">
        <v>1</v>
      </c>
      <c r="H22">
        <v>1</v>
      </c>
      <c r="I22">
        <v>1</v>
      </c>
      <c r="J22">
        <v>1</v>
      </c>
      <c r="K22">
        <v>1</v>
      </c>
      <c r="L22">
        <v>1</v>
      </c>
    </row>
    <row r="23" spans="1:14" x14ac:dyDescent="0.3">
      <c r="A23" t="s">
        <v>25</v>
      </c>
      <c r="B23" t="s">
        <v>45</v>
      </c>
      <c r="D23">
        <v>1</v>
      </c>
      <c r="H23">
        <v>1</v>
      </c>
      <c r="I23">
        <v>1</v>
      </c>
    </row>
    <row r="24" spans="1:14" x14ac:dyDescent="0.3">
      <c r="A24" t="s">
        <v>25</v>
      </c>
      <c r="B24" t="s">
        <v>47</v>
      </c>
      <c r="D24">
        <v>1</v>
      </c>
      <c r="H24">
        <v>1</v>
      </c>
      <c r="I24">
        <v>1</v>
      </c>
      <c r="L24">
        <v>1</v>
      </c>
      <c r="N24" t="s">
        <v>238</v>
      </c>
    </row>
    <row r="25" spans="1:14" x14ac:dyDescent="0.3">
      <c r="A25" t="s">
        <v>48</v>
      </c>
      <c r="B25" t="s">
        <v>49</v>
      </c>
      <c r="C25">
        <v>1</v>
      </c>
    </row>
    <row r="26" spans="1:14" x14ac:dyDescent="0.3">
      <c r="A26" t="s">
        <v>48</v>
      </c>
      <c r="B26" t="s">
        <v>50</v>
      </c>
      <c r="C26">
        <v>1</v>
      </c>
    </row>
    <row r="27" spans="1:14" x14ac:dyDescent="0.3">
      <c r="A27" t="s">
        <v>48</v>
      </c>
      <c r="B27" t="s">
        <v>51</v>
      </c>
      <c r="H27">
        <v>1</v>
      </c>
      <c r="I27">
        <v>1</v>
      </c>
      <c r="J27">
        <v>1</v>
      </c>
      <c r="K27">
        <v>1</v>
      </c>
    </row>
    <row r="28" spans="1:14" x14ac:dyDescent="0.3">
      <c r="A28" t="s">
        <v>48</v>
      </c>
      <c r="B28" t="s">
        <v>52</v>
      </c>
      <c r="D28">
        <v>1</v>
      </c>
      <c r="E28">
        <v>1</v>
      </c>
      <c r="H28">
        <v>1</v>
      </c>
      <c r="I28">
        <v>1</v>
      </c>
      <c r="J28">
        <v>1</v>
      </c>
      <c r="K28">
        <v>1</v>
      </c>
      <c r="L28">
        <v>1</v>
      </c>
      <c r="M28">
        <v>1</v>
      </c>
    </row>
    <row r="29" spans="1:14" x14ac:dyDescent="0.3">
      <c r="A29" t="s">
        <v>48</v>
      </c>
      <c r="B29" t="s">
        <v>201</v>
      </c>
      <c r="J29">
        <v>1</v>
      </c>
    </row>
    <row r="30" spans="1:14" x14ac:dyDescent="0.3">
      <c r="A30" t="s">
        <v>48</v>
      </c>
      <c r="B30" t="s">
        <v>54</v>
      </c>
      <c r="C30">
        <v>1</v>
      </c>
      <c r="H30">
        <v>1</v>
      </c>
      <c r="I30">
        <v>1</v>
      </c>
    </row>
    <row r="31" spans="1:14" x14ac:dyDescent="0.3">
      <c r="A31" t="s">
        <v>48</v>
      </c>
      <c r="B31" t="s">
        <v>56</v>
      </c>
      <c r="D31">
        <v>1</v>
      </c>
      <c r="H31">
        <v>1</v>
      </c>
      <c r="I31">
        <v>1</v>
      </c>
      <c r="K31">
        <v>1</v>
      </c>
      <c r="L31">
        <v>1</v>
      </c>
    </row>
    <row r="32" spans="1:14" x14ac:dyDescent="0.3">
      <c r="A32" t="s">
        <v>48</v>
      </c>
      <c r="B32" t="s">
        <v>57</v>
      </c>
      <c r="C32">
        <v>1</v>
      </c>
      <c r="D32">
        <v>1</v>
      </c>
    </row>
    <row r="33" spans="1:14" x14ac:dyDescent="0.3">
      <c r="A33" t="s">
        <v>48</v>
      </c>
      <c r="B33" t="s">
        <v>58</v>
      </c>
      <c r="D33">
        <v>1</v>
      </c>
      <c r="I33">
        <v>1</v>
      </c>
      <c r="K33">
        <v>1</v>
      </c>
      <c r="L33">
        <v>1</v>
      </c>
    </row>
    <row r="34" spans="1:14" x14ac:dyDescent="0.3">
      <c r="A34" t="s">
        <v>48</v>
      </c>
      <c r="B34" t="s">
        <v>59</v>
      </c>
      <c r="D34">
        <v>1</v>
      </c>
      <c r="H34">
        <v>1</v>
      </c>
      <c r="I34">
        <v>1</v>
      </c>
      <c r="J34">
        <v>1</v>
      </c>
      <c r="K34">
        <v>1</v>
      </c>
      <c r="L34">
        <v>1</v>
      </c>
    </row>
    <row r="35" spans="1:14" x14ac:dyDescent="0.3">
      <c r="A35" t="s">
        <v>48</v>
      </c>
      <c r="B35" t="s">
        <v>13</v>
      </c>
      <c r="D35">
        <v>1</v>
      </c>
      <c r="H35">
        <v>1</v>
      </c>
      <c r="I35">
        <v>1</v>
      </c>
    </row>
    <row r="36" spans="1:14" x14ac:dyDescent="0.3">
      <c r="A36" t="s">
        <v>48</v>
      </c>
      <c r="B36" t="s">
        <v>60</v>
      </c>
      <c r="H36">
        <v>1</v>
      </c>
      <c r="L36">
        <v>1</v>
      </c>
    </row>
    <row r="37" spans="1:14" x14ac:dyDescent="0.3">
      <c r="A37" t="s">
        <v>48</v>
      </c>
      <c r="B37" t="s">
        <v>61</v>
      </c>
      <c r="D37">
        <v>1</v>
      </c>
      <c r="H37">
        <v>1</v>
      </c>
      <c r="L37">
        <v>1</v>
      </c>
    </row>
    <row r="38" spans="1:14" x14ac:dyDescent="0.3">
      <c r="A38" t="s">
        <v>48</v>
      </c>
      <c r="B38" t="s">
        <v>62</v>
      </c>
      <c r="K38">
        <v>1</v>
      </c>
    </row>
    <row r="39" spans="1:14" x14ac:dyDescent="0.3">
      <c r="A39" t="s">
        <v>48</v>
      </c>
      <c r="B39" t="s">
        <v>110</v>
      </c>
      <c r="D39">
        <v>1</v>
      </c>
      <c r="H39">
        <v>1</v>
      </c>
      <c r="I39">
        <v>1</v>
      </c>
      <c r="L39">
        <v>1</v>
      </c>
    </row>
    <row r="40" spans="1:14" x14ac:dyDescent="0.3">
      <c r="A40" t="s">
        <v>48</v>
      </c>
      <c r="B40" t="s">
        <v>93</v>
      </c>
      <c r="D40">
        <v>1</v>
      </c>
      <c r="H40">
        <v>1</v>
      </c>
      <c r="I40">
        <v>1</v>
      </c>
      <c r="L40">
        <v>1</v>
      </c>
    </row>
    <row r="41" spans="1:14" x14ac:dyDescent="0.3">
      <c r="A41" t="s">
        <v>48</v>
      </c>
      <c r="B41" t="s">
        <v>65</v>
      </c>
      <c r="D41">
        <v>1</v>
      </c>
      <c r="E41">
        <v>1</v>
      </c>
      <c r="H41">
        <v>1</v>
      </c>
      <c r="I41">
        <v>1</v>
      </c>
      <c r="J41">
        <v>1</v>
      </c>
      <c r="K41">
        <v>1</v>
      </c>
      <c r="L41">
        <v>1</v>
      </c>
      <c r="M41">
        <v>1</v>
      </c>
    </row>
    <row r="42" spans="1:14" x14ac:dyDescent="0.3">
      <c r="A42" t="s">
        <v>48</v>
      </c>
      <c r="B42" t="s">
        <v>20</v>
      </c>
      <c r="E42">
        <v>1</v>
      </c>
      <c r="H42">
        <v>1</v>
      </c>
      <c r="I42">
        <v>1</v>
      </c>
    </row>
    <row r="43" spans="1:14" x14ac:dyDescent="0.3">
      <c r="A43" t="s">
        <v>48</v>
      </c>
      <c r="B43" t="s">
        <v>21</v>
      </c>
      <c r="H43">
        <v>1</v>
      </c>
      <c r="J43">
        <v>1</v>
      </c>
      <c r="L43">
        <v>1</v>
      </c>
      <c r="N43" t="s">
        <v>239</v>
      </c>
    </row>
    <row r="44" spans="1:14" x14ac:dyDescent="0.3">
      <c r="A44" t="s">
        <v>48</v>
      </c>
      <c r="B44" t="s">
        <v>22</v>
      </c>
      <c r="D44">
        <v>1</v>
      </c>
      <c r="E44">
        <v>1</v>
      </c>
      <c r="H44">
        <v>1</v>
      </c>
      <c r="I44">
        <v>1</v>
      </c>
      <c r="J44">
        <v>1</v>
      </c>
      <c r="K44">
        <v>1</v>
      </c>
      <c r="L44">
        <v>1</v>
      </c>
      <c r="M44">
        <v>1</v>
      </c>
      <c r="N44" t="s">
        <v>240</v>
      </c>
    </row>
    <row r="45" spans="1:14" x14ac:dyDescent="0.3">
      <c r="A45" t="s">
        <v>48</v>
      </c>
      <c r="B45" t="s">
        <v>23</v>
      </c>
      <c r="D45">
        <v>1</v>
      </c>
      <c r="H45">
        <v>1</v>
      </c>
      <c r="K45">
        <v>1</v>
      </c>
    </row>
    <row r="46" spans="1:14" x14ac:dyDescent="0.3">
      <c r="A46" t="s">
        <v>48</v>
      </c>
      <c r="B46" t="s">
        <v>94</v>
      </c>
      <c r="C46">
        <v>1</v>
      </c>
    </row>
    <row r="47" spans="1:14" x14ac:dyDescent="0.3">
      <c r="A47" t="s">
        <v>66</v>
      </c>
      <c r="B47" t="s">
        <v>67</v>
      </c>
      <c r="C47">
        <v>1</v>
      </c>
    </row>
    <row r="48" spans="1:14" x14ac:dyDescent="0.3">
      <c r="A48" t="s">
        <v>66</v>
      </c>
      <c r="B48" t="s">
        <v>140</v>
      </c>
      <c r="E48">
        <v>1</v>
      </c>
      <c r="H48">
        <v>1</v>
      </c>
      <c r="I48">
        <v>1</v>
      </c>
    </row>
    <row r="49" spans="1:14" x14ac:dyDescent="0.3">
      <c r="A49" t="s">
        <v>66</v>
      </c>
      <c r="B49" t="s">
        <v>68</v>
      </c>
      <c r="E49">
        <v>1</v>
      </c>
      <c r="F49">
        <v>1</v>
      </c>
      <c r="H49">
        <v>1</v>
      </c>
      <c r="I49">
        <v>1</v>
      </c>
      <c r="K49">
        <v>1</v>
      </c>
      <c r="L49">
        <v>1</v>
      </c>
    </row>
    <row r="50" spans="1:14" x14ac:dyDescent="0.3">
      <c r="A50" t="s">
        <v>66</v>
      </c>
      <c r="B50" t="s">
        <v>102</v>
      </c>
      <c r="E50">
        <v>1</v>
      </c>
      <c r="F50">
        <v>1</v>
      </c>
      <c r="H50">
        <v>1</v>
      </c>
      <c r="I50">
        <v>1</v>
      </c>
      <c r="J50">
        <v>1</v>
      </c>
      <c r="K50">
        <v>1</v>
      </c>
      <c r="L50">
        <v>1</v>
      </c>
      <c r="M50">
        <v>1</v>
      </c>
      <c r="N50" t="s">
        <v>241</v>
      </c>
    </row>
    <row r="51" spans="1:14" x14ac:dyDescent="0.3">
      <c r="A51" t="s">
        <v>66</v>
      </c>
      <c r="B51" t="s">
        <v>246</v>
      </c>
      <c r="D51">
        <v>1</v>
      </c>
      <c r="F51">
        <v>1</v>
      </c>
      <c r="H51">
        <v>1</v>
      </c>
      <c r="I51">
        <v>1</v>
      </c>
      <c r="J51">
        <v>1</v>
      </c>
      <c r="K51">
        <v>1</v>
      </c>
      <c r="L51">
        <v>1</v>
      </c>
      <c r="M51">
        <v>1</v>
      </c>
    </row>
    <row r="52" spans="1:14" x14ac:dyDescent="0.3">
      <c r="A52" t="s">
        <v>66</v>
      </c>
      <c r="B52" t="s">
        <v>71</v>
      </c>
      <c r="E52">
        <v>1</v>
      </c>
      <c r="F52">
        <v>1</v>
      </c>
      <c r="H52">
        <v>1</v>
      </c>
      <c r="I52">
        <v>1</v>
      </c>
      <c r="J52">
        <v>1</v>
      </c>
      <c r="K52">
        <v>1</v>
      </c>
      <c r="L52">
        <v>1</v>
      </c>
      <c r="M52">
        <v>1</v>
      </c>
    </row>
    <row r="53" spans="1:14" x14ac:dyDescent="0.3">
      <c r="A53" t="s">
        <v>66</v>
      </c>
      <c r="B53" t="s">
        <v>72</v>
      </c>
      <c r="D53">
        <v>1</v>
      </c>
      <c r="I53">
        <v>1</v>
      </c>
      <c r="L53">
        <v>1</v>
      </c>
      <c r="M53">
        <v>1</v>
      </c>
    </row>
    <row r="54" spans="1:14" x14ac:dyDescent="0.3">
      <c r="A54" t="s">
        <v>66</v>
      </c>
      <c r="B54" t="s">
        <v>73</v>
      </c>
      <c r="D54">
        <v>1</v>
      </c>
    </row>
    <row r="55" spans="1:14" x14ac:dyDescent="0.3">
      <c r="A55" t="s">
        <v>66</v>
      </c>
      <c r="B55" t="s">
        <v>8</v>
      </c>
      <c r="D55">
        <v>1</v>
      </c>
      <c r="H55">
        <v>1</v>
      </c>
      <c r="I55">
        <v>1</v>
      </c>
      <c r="L55">
        <v>1</v>
      </c>
      <c r="N55" t="s">
        <v>242</v>
      </c>
    </row>
    <row r="56" spans="1:14" x14ac:dyDescent="0.3">
      <c r="A56" t="s">
        <v>66</v>
      </c>
      <c r="B56" t="s">
        <v>192</v>
      </c>
      <c r="H56">
        <v>1</v>
      </c>
      <c r="I56">
        <v>1</v>
      </c>
      <c r="L56">
        <v>1</v>
      </c>
    </row>
    <row r="57" spans="1:14" x14ac:dyDescent="0.3">
      <c r="A57" t="s">
        <v>66</v>
      </c>
      <c r="B57" t="s">
        <v>11</v>
      </c>
      <c r="E57">
        <v>1</v>
      </c>
      <c r="F57">
        <v>1</v>
      </c>
      <c r="H57">
        <v>1</v>
      </c>
      <c r="I57">
        <v>1</v>
      </c>
      <c r="J57">
        <v>1</v>
      </c>
      <c r="K57">
        <v>1</v>
      </c>
      <c r="L57">
        <v>1</v>
      </c>
      <c r="M57">
        <v>1</v>
      </c>
    </row>
    <row r="58" spans="1:14" x14ac:dyDescent="0.3">
      <c r="A58" t="s">
        <v>66</v>
      </c>
      <c r="B58" t="s">
        <v>12</v>
      </c>
      <c r="D58">
        <v>1</v>
      </c>
      <c r="E58">
        <v>1</v>
      </c>
      <c r="H58">
        <v>1</v>
      </c>
      <c r="I58">
        <v>1</v>
      </c>
      <c r="J58">
        <v>1</v>
      </c>
      <c r="K58">
        <v>1</v>
      </c>
      <c r="N58" t="s">
        <v>243</v>
      </c>
    </row>
    <row r="59" spans="1:14" x14ac:dyDescent="0.3">
      <c r="A59" t="s">
        <v>66</v>
      </c>
      <c r="B59" t="s">
        <v>148</v>
      </c>
      <c r="I59">
        <v>1</v>
      </c>
      <c r="J59">
        <v>1</v>
      </c>
      <c r="K59">
        <v>1</v>
      </c>
    </row>
    <row r="60" spans="1:14" x14ac:dyDescent="0.3">
      <c r="A60" t="s">
        <v>66</v>
      </c>
      <c r="B60" t="s">
        <v>108</v>
      </c>
      <c r="D60">
        <v>1</v>
      </c>
      <c r="F60">
        <v>1</v>
      </c>
      <c r="L60">
        <v>1</v>
      </c>
    </row>
    <row r="61" spans="1:14" x14ac:dyDescent="0.3">
      <c r="A61" t="s">
        <v>66</v>
      </c>
      <c r="B61" t="s">
        <v>104</v>
      </c>
      <c r="D61">
        <v>1</v>
      </c>
      <c r="I61">
        <v>1</v>
      </c>
    </row>
    <row r="62" spans="1:14" x14ac:dyDescent="0.3">
      <c r="A62" t="s">
        <v>66</v>
      </c>
      <c r="B62" t="s">
        <v>15</v>
      </c>
      <c r="D62">
        <v>1</v>
      </c>
      <c r="H62">
        <v>1</v>
      </c>
      <c r="I62">
        <v>1</v>
      </c>
      <c r="M62">
        <v>1</v>
      </c>
    </row>
    <row r="63" spans="1:14" x14ac:dyDescent="0.3">
      <c r="A63" t="s">
        <v>66</v>
      </c>
      <c r="B63" t="s">
        <v>16</v>
      </c>
      <c r="C63">
        <v>1</v>
      </c>
      <c r="D63">
        <v>1</v>
      </c>
      <c r="H63">
        <v>1</v>
      </c>
    </row>
    <row r="64" spans="1:14" x14ac:dyDescent="0.3">
      <c r="A64" t="s">
        <v>66</v>
      </c>
      <c r="B64" t="s">
        <v>193</v>
      </c>
      <c r="C64">
        <v>1</v>
      </c>
    </row>
    <row r="65" spans="1:16" x14ac:dyDescent="0.3">
      <c r="A65" t="s">
        <v>66</v>
      </c>
      <c r="B65" t="s">
        <v>18</v>
      </c>
      <c r="D65">
        <v>1</v>
      </c>
      <c r="H65">
        <v>1</v>
      </c>
      <c r="I65">
        <v>1</v>
      </c>
      <c r="J65">
        <v>1</v>
      </c>
    </row>
    <row r="66" spans="1:16" x14ac:dyDescent="0.3">
      <c r="A66" t="s">
        <v>66</v>
      </c>
      <c r="B66" t="s">
        <v>19</v>
      </c>
      <c r="F66">
        <v>1</v>
      </c>
      <c r="H66">
        <v>1</v>
      </c>
      <c r="I66">
        <v>1</v>
      </c>
      <c r="J66">
        <v>1</v>
      </c>
      <c r="K66">
        <v>1</v>
      </c>
      <c r="L66">
        <v>1</v>
      </c>
      <c r="N66" t="s">
        <v>244</v>
      </c>
    </row>
    <row r="67" spans="1:16" x14ac:dyDescent="0.3">
      <c r="A67" t="s">
        <v>66</v>
      </c>
      <c r="B67" t="s">
        <v>86</v>
      </c>
      <c r="C67">
        <v>1</v>
      </c>
    </row>
    <row r="68" spans="1:16" x14ac:dyDescent="0.3">
      <c r="A68" t="s">
        <v>66</v>
      </c>
      <c r="B68" t="s">
        <v>247</v>
      </c>
      <c r="C68">
        <v>1</v>
      </c>
    </row>
    <row r="69" spans="1:16" x14ac:dyDescent="0.3">
      <c r="A69" t="s">
        <v>66</v>
      </c>
      <c r="B69" t="s">
        <v>138</v>
      </c>
      <c r="I69">
        <v>1</v>
      </c>
      <c r="K69">
        <v>1</v>
      </c>
    </row>
    <row r="70" spans="1:16" s="7" customFormat="1" x14ac:dyDescent="0.3">
      <c r="A70" t="s">
        <v>66</v>
      </c>
      <c r="B70" t="s">
        <v>75</v>
      </c>
      <c r="C70"/>
      <c r="D70"/>
      <c r="E70">
        <v>1</v>
      </c>
      <c r="F70"/>
      <c r="G70"/>
      <c r="H70">
        <v>1</v>
      </c>
      <c r="I70">
        <v>1</v>
      </c>
      <c r="J70">
        <v>1</v>
      </c>
      <c r="K70"/>
      <c r="L70">
        <v>1</v>
      </c>
      <c r="M70">
        <v>1</v>
      </c>
      <c r="N70"/>
      <c r="O70"/>
      <c r="P70"/>
    </row>
    <row r="71" spans="1:16" s="7" customFormat="1" x14ac:dyDescent="0.3">
      <c r="A71" t="s">
        <v>66</v>
      </c>
      <c r="B71" t="s">
        <v>111</v>
      </c>
      <c r="C71"/>
      <c r="D71">
        <v>1</v>
      </c>
      <c r="E71"/>
      <c r="F71"/>
      <c r="G71"/>
      <c r="H71"/>
      <c r="I71">
        <v>1</v>
      </c>
      <c r="J71"/>
      <c r="K71"/>
      <c r="L71">
        <v>1</v>
      </c>
      <c r="M71"/>
      <c r="N71"/>
      <c r="O71"/>
      <c r="P71"/>
    </row>
    <row r="72" spans="1:16" x14ac:dyDescent="0.3">
      <c r="A72" t="s">
        <v>66</v>
      </c>
      <c r="B72" t="s">
        <v>112</v>
      </c>
      <c r="D72">
        <v>1</v>
      </c>
      <c r="E72">
        <v>1</v>
      </c>
      <c r="K72">
        <v>1</v>
      </c>
      <c r="L72">
        <v>1</v>
      </c>
      <c r="O72" s="7"/>
      <c r="P72" s="7"/>
    </row>
    <row r="73" spans="1:16" x14ac:dyDescent="0.3">
      <c r="A73" t="s">
        <v>66</v>
      </c>
      <c r="B73" t="s">
        <v>24</v>
      </c>
      <c r="D73">
        <v>1</v>
      </c>
      <c r="H73">
        <v>1</v>
      </c>
      <c r="I73">
        <v>1</v>
      </c>
      <c r="L73">
        <v>1</v>
      </c>
      <c r="O73" s="7"/>
      <c r="P73" s="7"/>
    </row>
    <row r="74" spans="1:16" x14ac:dyDescent="0.3">
      <c r="A74"/>
    </row>
    <row r="76" spans="1:16" x14ac:dyDescent="0.3">
      <c r="A76" s="54"/>
      <c r="B76" s="135" t="s">
        <v>234</v>
      </c>
      <c r="C76" s="136">
        <f t="shared" ref="C76:L76" si="0">SUM(C4:C75)</f>
        <v>12</v>
      </c>
      <c r="D76" s="136">
        <f t="shared" si="0"/>
        <v>37</v>
      </c>
      <c r="E76" s="136">
        <f t="shared" si="0"/>
        <v>17</v>
      </c>
      <c r="F76" s="136">
        <f t="shared" si="0"/>
        <v>14</v>
      </c>
      <c r="G76" s="136">
        <f t="shared" si="0"/>
        <v>2</v>
      </c>
      <c r="H76" s="136">
        <f t="shared" si="0"/>
        <v>50</v>
      </c>
      <c r="I76" s="136">
        <f t="shared" si="0"/>
        <v>48</v>
      </c>
      <c r="J76" s="136">
        <f t="shared" si="0"/>
        <v>26</v>
      </c>
      <c r="K76" s="136">
        <f t="shared" si="0"/>
        <v>32</v>
      </c>
      <c r="L76" s="136">
        <f t="shared" si="0"/>
        <v>39</v>
      </c>
      <c r="M76" s="320"/>
    </row>
    <row r="77" spans="1:16" x14ac:dyDescent="0.3">
      <c r="A77" s="54"/>
      <c r="B77" s="18"/>
      <c r="C77" s="7"/>
      <c r="D77" s="7"/>
      <c r="E77" s="7"/>
      <c r="F77" s="7"/>
      <c r="G77" s="7"/>
      <c r="H77" s="7"/>
      <c r="I77" s="7"/>
      <c r="J77" s="7"/>
      <c r="K77" s="7"/>
    </row>
    <row r="78" spans="1:16" x14ac:dyDescent="0.3">
      <c r="B78" s="55" t="s">
        <v>187</v>
      </c>
      <c r="C78" s="31"/>
      <c r="D78" s="31"/>
      <c r="E78" s="31"/>
      <c r="F78" s="31"/>
      <c r="G78" s="31"/>
      <c r="H78" s="31"/>
      <c r="I78" s="31"/>
      <c r="J78" s="31"/>
      <c r="K78" s="31"/>
    </row>
    <row r="79" spans="1:16" x14ac:dyDescent="0.3">
      <c r="B79" s="321" t="s">
        <v>200</v>
      </c>
      <c r="C79" s="303">
        <v>14</v>
      </c>
      <c r="D79" s="303">
        <v>34</v>
      </c>
      <c r="E79" s="303">
        <v>16</v>
      </c>
      <c r="F79" s="303">
        <v>15</v>
      </c>
      <c r="G79" s="303">
        <v>8</v>
      </c>
      <c r="H79" s="303">
        <v>54</v>
      </c>
      <c r="I79" s="303">
        <v>40</v>
      </c>
      <c r="J79" s="303">
        <v>19</v>
      </c>
      <c r="K79" s="303">
        <v>25</v>
      </c>
      <c r="L79">
        <v>38</v>
      </c>
    </row>
    <row r="80" spans="1:16" x14ac:dyDescent="0.3">
      <c r="B80" s="322" t="s">
        <v>174</v>
      </c>
      <c r="C80">
        <v>13</v>
      </c>
      <c r="D80">
        <v>29</v>
      </c>
      <c r="E80">
        <v>15</v>
      </c>
      <c r="F80">
        <v>15</v>
      </c>
      <c r="G80">
        <v>6</v>
      </c>
      <c r="H80">
        <v>50</v>
      </c>
      <c r="I80">
        <v>39</v>
      </c>
      <c r="J80">
        <v>13</v>
      </c>
      <c r="K80">
        <v>20</v>
      </c>
    </row>
    <row r="81" spans="2:8" x14ac:dyDescent="0.3">
      <c r="B81" s="32" t="s">
        <v>144</v>
      </c>
      <c r="D81">
        <v>28</v>
      </c>
      <c r="F81">
        <v>19</v>
      </c>
      <c r="G81">
        <v>5</v>
      </c>
      <c r="H81">
        <v>42</v>
      </c>
    </row>
    <row r="82" spans="2:8" x14ac:dyDescent="0.3">
      <c r="B82" s="32" t="s">
        <v>145</v>
      </c>
      <c r="D82">
        <v>39</v>
      </c>
      <c r="F82">
        <v>16</v>
      </c>
      <c r="G82">
        <v>6</v>
      </c>
      <c r="H82">
        <v>33</v>
      </c>
    </row>
  </sheetData>
  <sortState xmlns:xlrd2="http://schemas.microsoft.com/office/spreadsheetml/2017/richdata2" ref="A4:N74">
    <sortCondition ref="A4:A74"/>
    <sortCondition ref="B4:B74"/>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FD548-C69A-4E89-B5F9-FD919580F7DD}">
  <dimension ref="A1:J77"/>
  <sheetViews>
    <sheetView workbookViewId="0">
      <pane ySplit="3" topLeftCell="A52" activePane="bottomLeft" state="frozen"/>
      <selection pane="bottomLeft" activeCell="J84" sqref="J84"/>
    </sheetView>
  </sheetViews>
  <sheetFormatPr defaultRowHeight="14.4" x14ac:dyDescent="0.3"/>
  <cols>
    <col min="1" max="1" width="7.33203125" bestFit="1" customWidth="1"/>
    <col min="2" max="2" width="27.109375" style="138" customWidth="1"/>
    <col min="3" max="4" width="7.88671875" customWidth="1"/>
    <col min="5" max="5" width="10.5546875" customWidth="1"/>
    <col min="6" max="6" width="12.5546875" customWidth="1"/>
    <col min="7" max="7" width="5.88671875" customWidth="1"/>
    <col min="9" max="9" width="8.88671875" customWidth="1"/>
    <col min="10" max="10" width="255.77734375" bestFit="1" customWidth="1"/>
  </cols>
  <sheetData>
    <row r="1" spans="1:10" s="145" customFormat="1" ht="13.8" x14ac:dyDescent="0.3">
      <c r="A1" s="327"/>
      <c r="B1" s="328"/>
      <c r="C1" s="327" t="s">
        <v>210</v>
      </c>
      <c r="D1" s="327"/>
      <c r="E1" s="327"/>
      <c r="F1" s="327"/>
      <c r="G1" s="327"/>
      <c r="H1" s="327"/>
      <c r="I1" s="327"/>
      <c r="J1" s="329"/>
    </row>
    <row r="2" spans="1:10" s="145" customFormat="1" x14ac:dyDescent="0.3">
      <c r="A2" s="327"/>
      <c r="B2" s="328"/>
      <c r="C2" s="330" t="s">
        <v>211</v>
      </c>
      <c r="D2" s="330" t="s">
        <v>212</v>
      </c>
      <c r="E2" s="330" t="s">
        <v>213</v>
      </c>
      <c r="F2" s="330" t="s">
        <v>214</v>
      </c>
      <c r="G2" s="330" t="s">
        <v>215</v>
      </c>
      <c r="H2" s="330" t="s">
        <v>216</v>
      </c>
      <c r="I2" s="330" t="s">
        <v>217</v>
      </c>
      <c r="J2" s="330" t="s">
        <v>218</v>
      </c>
    </row>
    <row r="3" spans="1:10" s="144" customFormat="1" x14ac:dyDescent="0.3">
      <c r="A3" s="331" t="s">
        <v>105</v>
      </c>
      <c r="B3" s="332" t="s">
        <v>1</v>
      </c>
      <c r="C3" s="331" t="s">
        <v>219</v>
      </c>
      <c r="D3" s="331" t="s">
        <v>5</v>
      </c>
      <c r="E3" s="331" t="s">
        <v>220</v>
      </c>
      <c r="F3" s="331" t="s">
        <v>168</v>
      </c>
      <c r="G3" s="331" t="s">
        <v>221</v>
      </c>
      <c r="H3" s="331" t="s">
        <v>222</v>
      </c>
      <c r="I3" s="331" t="s">
        <v>223</v>
      </c>
      <c r="J3" s="333"/>
    </row>
    <row r="4" spans="1:10" x14ac:dyDescent="0.3">
      <c r="A4" s="334" t="s">
        <v>25</v>
      </c>
      <c r="B4" s="335" t="s">
        <v>85</v>
      </c>
      <c r="C4" s="334"/>
      <c r="D4" s="334">
        <v>1</v>
      </c>
      <c r="E4" s="334">
        <v>1</v>
      </c>
      <c r="F4" s="334">
        <v>1</v>
      </c>
      <c r="G4" s="334">
        <v>1</v>
      </c>
      <c r="H4" s="334">
        <v>1</v>
      </c>
      <c r="I4" s="334"/>
      <c r="J4" s="334"/>
    </row>
    <row r="5" spans="1:10" x14ac:dyDescent="0.3">
      <c r="A5" s="334" t="s">
        <v>25</v>
      </c>
      <c r="B5" s="335" t="s">
        <v>103</v>
      </c>
      <c r="C5" s="334">
        <v>1</v>
      </c>
      <c r="D5" s="334">
        <v>1</v>
      </c>
      <c r="E5" s="334">
        <v>1</v>
      </c>
      <c r="F5" s="334"/>
      <c r="G5" s="334">
        <v>1</v>
      </c>
      <c r="H5" s="334">
        <v>1</v>
      </c>
      <c r="I5" s="334"/>
      <c r="J5" s="334"/>
    </row>
    <row r="6" spans="1:10" x14ac:dyDescent="0.3">
      <c r="A6" s="334" t="s">
        <v>25</v>
      </c>
      <c r="B6" s="335" t="s">
        <v>106</v>
      </c>
      <c r="C6" s="334"/>
      <c r="D6" s="334">
        <v>1</v>
      </c>
      <c r="E6" s="334"/>
      <c r="F6" s="334">
        <v>1</v>
      </c>
      <c r="G6" s="334"/>
      <c r="H6" s="334"/>
      <c r="I6" s="334"/>
      <c r="J6" s="334"/>
    </row>
    <row r="7" spans="1:10" x14ac:dyDescent="0.3">
      <c r="A7" s="334" t="s">
        <v>25</v>
      </c>
      <c r="B7" s="335" t="s">
        <v>107</v>
      </c>
      <c r="C7" s="334"/>
      <c r="D7" s="334">
        <v>1</v>
      </c>
      <c r="E7" s="334">
        <v>1</v>
      </c>
      <c r="F7" s="334"/>
      <c r="G7" s="334">
        <v>1</v>
      </c>
      <c r="H7" s="334">
        <v>1</v>
      </c>
      <c r="I7" s="334"/>
      <c r="J7" s="334"/>
    </row>
    <row r="8" spans="1:10" x14ac:dyDescent="0.3">
      <c r="A8" s="334" t="s">
        <v>25</v>
      </c>
      <c r="B8" s="335" t="s">
        <v>28</v>
      </c>
      <c r="C8" s="334"/>
      <c r="D8" s="334"/>
      <c r="E8" s="334"/>
      <c r="F8" s="334"/>
      <c r="G8" s="334"/>
      <c r="H8" s="334"/>
      <c r="I8" s="334">
        <v>1</v>
      </c>
      <c r="J8" s="334"/>
    </row>
    <row r="9" spans="1:10" x14ac:dyDescent="0.3">
      <c r="A9" s="334" t="s">
        <v>25</v>
      </c>
      <c r="B9" s="335" t="s">
        <v>29</v>
      </c>
      <c r="C9" s="334">
        <v>1</v>
      </c>
      <c r="D9" s="334">
        <v>1</v>
      </c>
      <c r="E9" s="334">
        <v>1</v>
      </c>
      <c r="F9" s="334"/>
      <c r="G9" s="334">
        <v>1</v>
      </c>
      <c r="H9" s="334">
        <v>1</v>
      </c>
      <c r="I9" s="334"/>
      <c r="J9" s="334"/>
    </row>
    <row r="10" spans="1:10" x14ac:dyDescent="0.3">
      <c r="A10" s="334" t="s">
        <v>25</v>
      </c>
      <c r="B10" s="335" t="s">
        <v>30</v>
      </c>
      <c r="C10" s="334"/>
      <c r="D10" s="334"/>
      <c r="E10" s="334"/>
      <c r="F10" s="334"/>
      <c r="G10" s="334"/>
      <c r="H10" s="334"/>
      <c r="I10" s="334">
        <v>1</v>
      </c>
      <c r="J10" s="334"/>
    </row>
    <row r="11" spans="1:10" x14ac:dyDescent="0.3">
      <c r="A11" s="334" t="s">
        <v>25</v>
      </c>
      <c r="B11" s="335" t="s">
        <v>31</v>
      </c>
      <c r="C11" s="334">
        <v>1</v>
      </c>
      <c r="D11" s="334"/>
      <c r="E11" s="334"/>
      <c r="F11" s="334"/>
      <c r="G11" s="334"/>
      <c r="H11" s="334">
        <v>1</v>
      </c>
      <c r="I11" s="334"/>
      <c r="J11" s="334"/>
    </row>
    <row r="12" spans="1:10" x14ac:dyDescent="0.3">
      <c r="A12" s="334" t="s">
        <v>25</v>
      </c>
      <c r="B12" s="335" t="s">
        <v>32</v>
      </c>
      <c r="C12" s="334">
        <v>1</v>
      </c>
      <c r="D12" s="334">
        <v>1</v>
      </c>
      <c r="E12" s="334"/>
      <c r="F12" s="334"/>
      <c r="G12" s="334"/>
      <c r="H12" s="334">
        <v>1</v>
      </c>
      <c r="I12" s="334"/>
      <c r="J12" s="334"/>
    </row>
    <row r="13" spans="1:10" x14ac:dyDescent="0.3">
      <c r="A13" s="334" t="s">
        <v>25</v>
      </c>
      <c r="B13" s="335" t="s">
        <v>33</v>
      </c>
      <c r="C13" s="334"/>
      <c r="D13" s="334">
        <v>1</v>
      </c>
      <c r="E13" s="334"/>
      <c r="F13" s="334"/>
      <c r="G13" s="334"/>
      <c r="H13" s="334"/>
      <c r="I13" s="334"/>
      <c r="J13" s="334"/>
    </row>
    <row r="14" spans="1:10" x14ac:dyDescent="0.3">
      <c r="A14" s="334" t="s">
        <v>25</v>
      </c>
      <c r="B14" s="335" t="s">
        <v>34</v>
      </c>
      <c r="C14" s="334">
        <v>1</v>
      </c>
      <c r="D14" s="334">
        <v>1</v>
      </c>
      <c r="E14" s="334">
        <v>1</v>
      </c>
      <c r="F14" s="334"/>
      <c r="G14" s="334"/>
      <c r="H14" s="334"/>
      <c r="I14" s="334"/>
      <c r="J14" s="334"/>
    </row>
    <row r="15" spans="1:10" x14ac:dyDescent="0.3">
      <c r="A15" s="334" t="s">
        <v>25</v>
      </c>
      <c r="B15" s="335" t="s">
        <v>109</v>
      </c>
      <c r="C15" s="334"/>
      <c r="D15" s="334"/>
      <c r="E15" s="334"/>
      <c r="F15" s="334"/>
      <c r="G15" s="334"/>
      <c r="H15" s="334">
        <v>1</v>
      </c>
      <c r="I15" s="334"/>
      <c r="J15" s="334"/>
    </row>
    <row r="16" spans="1:10" x14ac:dyDescent="0.3">
      <c r="A16" s="334" t="s">
        <v>25</v>
      </c>
      <c r="B16" s="335" t="s">
        <v>36</v>
      </c>
      <c r="C16" s="334"/>
      <c r="D16" s="334">
        <v>1</v>
      </c>
      <c r="E16" s="334">
        <v>1</v>
      </c>
      <c r="F16" s="334">
        <v>1</v>
      </c>
      <c r="G16" s="334">
        <v>1</v>
      </c>
      <c r="H16" s="334">
        <v>1</v>
      </c>
      <c r="I16" s="334"/>
      <c r="J16" s="334" t="s">
        <v>250</v>
      </c>
    </row>
    <row r="17" spans="1:10" x14ac:dyDescent="0.3">
      <c r="A17" s="334" t="s">
        <v>25</v>
      </c>
      <c r="B17" s="335" t="s">
        <v>38</v>
      </c>
      <c r="C17" s="334"/>
      <c r="D17" s="334">
        <v>1</v>
      </c>
      <c r="E17" s="334">
        <v>1</v>
      </c>
      <c r="F17" s="334"/>
      <c r="G17" s="334"/>
      <c r="H17" s="334"/>
      <c r="I17" s="334"/>
      <c r="J17" s="334"/>
    </row>
    <row r="18" spans="1:10" x14ac:dyDescent="0.3">
      <c r="A18" s="334" t="s">
        <v>25</v>
      </c>
      <c r="B18" s="335" t="s">
        <v>137</v>
      </c>
      <c r="C18" s="334"/>
      <c r="D18" s="334">
        <v>1</v>
      </c>
      <c r="E18" s="334">
        <v>1</v>
      </c>
      <c r="F18" s="334"/>
      <c r="G18" s="334"/>
      <c r="H18" s="334">
        <v>1</v>
      </c>
      <c r="I18" s="334"/>
      <c r="J18" s="334"/>
    </row>
    <row r="19" spans="1:10" x14ac:dyDescent="0.3">
      <c r="A19" s="334" t="s">
        <v>25</v>
      </c>
      <c r="B19" s="335" t="s">
        <v>41</v>
      </c>
      <c r="C19" s="334"/>
      <c r="D19" s="334">
        <v>1</v>
      </c>
      <c r="E19" s="334">
        <v>1</v>
      </c>
      <c r="F19" s="334"/>
      <c r="G19" s="334">
        <v>1</v>
      </c>
      <c r="H19" s="334">
        <v>1</v>
      </c>
      <c r="I19" s="334"/>
      <c r="J19" s="334" t="s">
        <v>251</v>
      </c>
    </row>
    <row r="20" spans="1:10" x14ac:dyDescent="0.3">
      <c r="A20" s="334" t="s">
        <v>25</v>
      </c>
      <c r="B20" s="335" t="s">
        <v>43</v>
      </c>
      <c r="C20" s="334">
        <v>1</v>
      </c>
      <c r="D20" s="334">
        <v>1</v>
      </c>
      <c r="E20" s="334">
        <v>1</v>
      </c>
      <c r="F20" s="334">
        <v>1</v>
      </c>
      <c r="G20" s="334">
        <v>1</v>
      </c>
      <c r="H20" s="334">
        <v>1</v>
      </c>
      <c r="I20" s="334"/>
      <c r="J20" s="334"/>
    </row>
    <row r="21" spans="1:10" x14ac:dyDescent="0.3">
      <c r="A21" s="334" t="s">
        <v>25</v>
      </c>
      <c r="B21" s="335" t="s">
        <v>44</v>
      </c>
      <c r="C21" s="334"/>
      <c r="D21" s="334">
        <v>1</v>
      </c>
      <c r="E21" s="334">
        <v>1</v>
      </c>
      <c r="F21" s="334"/>
      <c r="G21" s="334"/>
      <c r="H21" s="334">
        <v>1</v>
      </c>
      <c r="I21" s="334"/>
      <c r="J21" s="334" t="s">
        <v>252</v>
      </c>
    </row>
    <row r="22" spans="1:10" x14ac:dyDescent="0.3">
      <c r="A22" s="334" t="s">
        <v>25</v>
      </c>
      <c r="B22" s="335" t="s">
        <v>245</v>
      </c>
      <c r="C22" s="334">
        <v>1</v>
      </c>
      <c r="D22" s="334">
        <v>1</v>
      </c>
      <c r="E22" s="334">
        <v>1</v>
      </c>
      <c r="F22" s="334">
        <v>1</v>
      </c>
      <c r="G22" s="334"/>
      <c r="H22" s="334">
        <v>1</v>
      </c>
      <c r="I22" s="334"/>
      <c r="J22" s="334"/>
    </row>
    <row r="23" spans="1:10" x14ac:dyDescent="0.3">
      <c r="A23" s="334" t="s">
        <v>25</v>
      </c>
      <c r="B23" s="335" t="s">
        <v>45</v>
      </c>
      <c r="C23" s="334">
        <v>1</v>
      </c>
      <c r="D23" s="334">
        <v>1</v>
      </c>
      <c r="E23" s="334">
        <v>1</v>
      </c>
      <c r="F23" s="334"/>
      <c r="G23" s="334">
        <v>1</v>
      </c>
      <c r="H23" s="334">
        <v>1</v>
      </c>
      <c r="I23" s="334"/>
      <c r="J23" s="334"/>
    </row>
    <row r="24" spans="1:10" x14ac:dyDescent="0.3">
      <c r="A24" s="334" t="s">
        <v>25</v>
      </c>
      <c r="B24" s="335" t="s">
        <v>47</v>
      </c>
      <c r="C24" s="334"/>
      <c r="D24" s="334">
        <v>1</v>
      </c>
      <c r="E24" s="334">
        <v>1</v>
      </c>
      <c r="F24" s="334"/>
      <c r="G24" s="334">
        <v>1</v>
      </c>
      <c r="H24" s="334">
        <v>1</v>
      </c>
      <c r="I24" s="334"/>
      <c r="J24" s="334"/>
    </row>
    <row r="25" spans="1:10" x14ac:dyDescent="0.3">
      <c r="A25" s="334" t="s">
        <v>48</v>
      </c>
      <c r="B25" s="335" t="s">
        <v>49</v>
      </c>
      <c r="C25" s="334"/>
      <c r="D25" s="334">
        <v>1</v>
      </c>
      <c r="E25" s="334"/>
      <c r="F25" s="334"/>
      <c r="G25" s="334">
        <v>1</v>
      </c>
      <c r="H25" s="334"/>
      <c r="I25" s="334"/>
      <c r="J25" s="334"/>
    </row>
    <row r="26" spans="1:10" x14ac:dyDescent="0.3">
      <c r="A26" s="334" t="s">
        <v>48</v>
      </c>
      <c r="B26" s="335" t="s">
        <v>50</v>
      </c>
      <c r="C26" s="334"/>
      <c r="D26" s="334"/>
      <c r="E26" s="334"/>
      <c r="F26" s="334"/>
      <c r="G26" s="334"/>
      <c r="H26" s="334"/>
      <c r="I26" s="334">
        <v>1</v>
      </c>
      <c r="J26" s="334" t="s">
        <v>253</v>
      </c>
    </row>
    <row r="27" spans="1:10" x14ac:dyDescent="0.3">
      <c r="A27" s="334" t="s">
        <v>48</v>
      </c>
      <c r="B27" s="335" t="s">
        <v>51</v>
      </c>
      <c r="C27" s="334">
        <v>1</v>
      </c>
      <c r="D27" s="334">
        <v>1</v>
      </c>
      <c r="E27" s="334">
        <v>1</v>
      </c>
      <c r="F27" s="334"/>
      <c r="G27" s="334"/>
      <c r="H27" s="334">
        <v>1</v>
      </c>
      <c r="I27" s="334"/>
      <c r="J27" s="334"/>
    </row>
    <row r="28" spans="1:10" x14ac:dyDescent="0.3">
      <c r="A28" s="334" t="s">
        <v>48</v>
      </c>
      <c r="B28" s="335" t="s">
        <v>52</v>
      </c>
      <c r="C28" s="334">
        <v>1</v>
      </c>
      <c r="D28" s="334">
        <v>1</v>
      </c>
      <c r="E28" s="334">
        <v>1</v>
      </c>
      <c r="F28" s="334"/>
      <c r="G28" s="334">
        <v>1</v>
      </c>
      <c r="H28" s="334">
        <v>1</v>
      </c>
      <c r="I28" s="334"/>
      <c r="J28" s="334" t="s">
        <v>254</v>
      </c>
    </row>
    <row r="29" spans="1:10" x14ac:dyDescent="0.3">
      <c r="A29" s="334" t="s">
        <v>48</v>
      </c>
      <c r="B29" s="335" t="s">
        <v>201</v>
      </c>
      <c r="C29" s="334"/>
      <c r="D29" s="334">
        <v>1</v>
      </c>
      <c r="E29" s="334"/>
      <c r="F29" s="334"/>
      <c r="G29" s="334"/>
      <c r="H29" s="334">
        <v>1</v>
      </c>
      <c r="I29" s="334"/>
      <c r="J29" s="334"/>
    </row>
    <row r="30" spans="1:10" x14ac:dyDescent="0.3">
      <c r="A30" s="334" t="s">
        <v>48</v>
      </c>
      <c r="B30" s="335" t="s">
        <v>54</v>
      </c>
      <c r="C30" s="334">
        <v>1</v>
      </c>
      <c r="D30" s="334">
        <v>1</v>
      </c>
      <c r="E30" s="334">
        <v>1</v>
      </c>
      <c r="F30" s="334">
        <v>1</v>
      </c>
      <c r="G30" s="334">
        <v>1</v>
      </c>
      <c r="H30" s="334">
        <v>1</v>
      </c>
      <c r="I30" s="334"/>
      <c r="J30" s="334"/>
    </row>
    <row r="31" spans="1:10" x14ac:dyDescent="0.3">
      <c r="A31" s="334" t="s">
        <v>48</v>
      </c>
      <c r="B31" s="335" t="s">
        <v>56</v>
      </c>
      <c r="C31" s="334"/>
      <c r="D31" s="334">
        <v>1</v>
      </c>
      <c r="E31" s="334"/>
      <c r="F31" s="334"/>
      <c r="G31" s="334"/>
      <c r="H31" s="334"/>
      <c r="I31" s="334">
        <v>1</v>
      </c>
      <c r="J31" s="334" t="s">
        <v>255</v>
      </c>
    </row>
    <row r="32" spans="1:10" x14ac:dyDescent="0.3">
      <c r="A32" s="334" t="s">
        <v>48</v>
      </c>
      <c r="B32" s="335" t="s">
        <v>57</v>
      </c>
      <c r="C32" s="334"/>
      <c r="D32" s="334"/>
      <c r="E32" s="334">
        <v>1</v>
      </c>
      <c r="F32" s="334">
        <v>1</v>
      </c>
      <c r="G32" s="334"/>
      <c r="H32" s="334"/>
      <c r="I32" s="334"/>
      <c r="J32" s="334"/>
    </row>
    <row r="33" spans="1:10" x14ac:dyDescent="0.3">
      <c r="A33" s="334" t="s">
        <v>48</v>
      </c>
      <c r="B33" s="335" t="s">
        <v>58</v>
      </c>
      <c r="C33" s="334">
        <v>1</v>
      </c>
      <c r="D33" s="334"/>
      <c r="E33" s="334"/>
      <c r="F33" s="334"/>
      <c r="G33" s="334"/>
      <c r="H33" s="334"/>
      <c r="I33" s="334">
        <v>1</v>
      </c>
      <c r="J33" s="334"/>
    </row>
    <row r="34" spans="1:10" x14ac:dyDescent="0.3">
      <c r="A34" s="334" t="s">
        <v>48</v>
      </c>
      <c r="B34" s="335" t="s">
        <v>59</v>
      </c>
      <c r="C34" s="334"/>
      <c r="D34" s="334">
        <v>1</v>
      </c>
      <c r="E34" s="334"/>
      <c r="F34" s="334">
        <v>1</v>
      </c>
      <c r="G34" s="334">
        <v>1</v>
      </c>
      <c r="H34" s="334"/>
      <c r="I34" s="334"/>
      <c r="J34" s="334"/>
    </row>
    <row r="35" spans="1:10" x14ac:dyDescent="0.3">
      <c r="A35" s="334" t="s">
        <v>48</v>
      </c>
      <c r="B35" s="335" t="s">
        <v>13</v>
      </c>
      <c r="C35" s="334">
        <v>1</v>
      </c>
      <c r="D35" s="334">
        <v>1</v>
      </c>
      <c r="E35" s="334"/>
      <c r="F35" s="334"/>
      <c r="G35" s="334">
        <v>1</v>
      </c>
      <c r="H35" s="334">
        <v>1</v>
      </c>
      <c r="I35" s="334"/>
      <c r="J35" s="334"/>
    </row>
    <row r="36" spans="1:10" x14ac:dyDescent="0.3">
      <c r="A36" s="334" t="s">
        <v>48</v>
      </c>
      <c r="B36" s="335" t="s">
        <v>60</v>
      </c>
      <c r="C36" s="334">
        <v>1</v>
      </c>
      <c r="D36" s="334">
        <v>1</v>
      </c>
      <c r="E36" s="334"/>
      <c r="F36" s="334"/>
      <c r="G36" s="334">
        <v>1</v>
      </c>
      <c r="H36" s="334">
        <v>1</v>
      </c>
      <c r="I36" s="334"/>
      <c r="J36" s="334"/>
    </row>
    <row r="37" spans="1:10" x14ac:dyDescent="0.3">
      <c r="A37" s="334" t="s">
        <v>48</v>
      </c>
      <c r="B37" s="335" t="s">
        <v>61</v>
      </c>
      <c r="C37" s="334">
        <v>1</v>
      </c>
      <c r="D37" s="334">
        <v>1</v>
      </c>
      <c r="E37" s="334">
        <v>1</v>
      </c>
      <c r="F37" s="334"/>
      <c r="G37" s="334"/>
      <c r="H37" s="334">
        <v>1</v>
      </c>
      <c r="I37" s="334"/>
      <c r="J37" s="334"/>
    </row>
    <row r="38" spans="1:10" x14ac:dyDescent="0.3">
      <c r="A38" s="334" t="s">
        <v>48</v>
      </c>
      <c r="B38" s="335" t="s">
        <v>62</v>
      </c>
      <c r="C38" s="334">
        <v>1</v>
      </c>
      <c r="D38" s="334">
        <v>1</v>
      </c>
      <c r="E38" s="334">
        <v>1</v>
      </c>
      <c r="F38" s="334"/>
      <c r="G38" s="334">
        <v>1</v>
      </c>
      <c r="H38" s="334">
        <v>1</v>
      </c>
      <c r="I38" s="334"/>
      <c r="J38" s="334"/>
    </row>
    <row r="39" spans="1:10" x14ac:dyDescent="0.3">
      <c r="A39" s="334" t="s">
        <v>48</v>
      </c>
      <c r="B39" s="335" t="s">
        <v>110</v>
      </c>
      <c r="C39" s="334"/>
      <c r="D39" s="334">
        <v>1</v>
      </c>
      <c r="E39" s="334"/>
      <c r="F39" s="334"/>
      <c r="G39" s="334"/>
      <c r="H39" s="334"/>
      <c r="I39" s="334"/>
      <c r="J39" s="334"/>
    </row>
    <row r="40" spans="1:10" x14ac:dyDescent="0.3">
      <c r="A40" s="334" t="s">
        <v>48</v>
      </c>
      <c r="B40" s="335" t="s">
        <v>93</v>
      </c>
      <c r="C40" s="334"/>
      <c r="D40" s="334">
        <v>1</v>
      </c>
      <c r="E40" s="334"/>
      <c r="F40" s="334"/>
      <c r="G40" s="334"/>
      <c r="H40" s="334"/>
      <c r="I40" s="334"/>
      <c r="J40" s="334"/>
    </row>
    <row r="41" spans="1:10" x14ac:dyDescent="0.3">
      <c r="A41" s="334" t="s">
        <v>48</v>
      </c>
      <c r="B41" s="335" t="s">
        <v>65</v>
      </c>
      <c r="C41" s="334">
        <v>1</v>
      </c>
      <c r="D41" s="334">
        <v>1</v>
      </c>
      <c r="E41" s="334"/>
      <c r="F41" s="334"/>
      <c r="G41" s="334">
        <v>1</v>
      </c>
      <c r="H41" s="334">
        <v>1</v>
      </c>
      <c r="I41" s="334"/>
      <c r="J41" s="334"/>
    </row>
    <row r="42" spans="1:10" x14ac:dyDescent="0.3">
      <c r="A42" s="334" t="s">
        <v>48</v>
      </c>
      <c r="B42" s="335" t="s">
        <v>20</v>
      </c>
      <c r="C42" s="334">
        <v>1</v>
      </c>
      <c r="D42" s="334"/>
      <c r="E42" s="334"/>
      <c r="F42" s="334"/>
      <c r="G42" s="334"/>
      <c r="H42" s="334">
        <v>1</v>
      </c>
      <c r="I42" s="334"/>
      <c r="J42" s="334"/>
    </row>
    <row r="43" spans="1:10" x14ac:dyDescent="0.3">
      <c r="A43" s="334" t="s">
        <v>48</v>
      </c>
      <c r="B43" s="335" t="s">
        <v>21</v>
      </c>
      <c r="C43" s="334"/>
      <c r="D43" s="334">
        <v>1</v>
      </c>
      <c r="E43" s="334"/>
      <c r="F43" s="334"/>
      <c r="G43" s="334"/>
      <c r="H43" s="334"/>
      <c r="I43" s="334"/>
      <c r="J43" s="334"/>
    </row>
    <row r="44" spans="1:10" x14ac:dyDescent="0.3">
      <c r="A44" s="334" t="s">
        <v>48</v>
      </c>
      <c r="B44" s="335" t="s">
        <v>22</v>
      </c>
      <c r="C44" s="334"/>
      <c r="D44" s="334">
        <v>1</v>
      </c>
      <c r="E44" s="334">
        <v>1</v>
      </c>
      <c r="F44" s="334">
        <v>1</v>
      </c>
      <c r="G44" s="334">
        <v>1</v>
      </c>
      <c r="H44" s="334">
        <v>1</v>
      </c>
      <c r="I44" s="334"/>
      <c r="J44" s="334"/>
    </row>
    <row r="45" spans="1:10" x14ac:dyDescent="0.3">
      <c r="A45" s="334" t="s">
        <v>48</v>
      </c>
      <c r="B45" s="335" t="s">
        <v>23</v>
      </c>
      <c r="C45" s="334">
        <v>1</v>
      </c>
      <c r="D45" s="334">
        <v>1</v>
      </c>
      <c r="E45" s="334"/>
      <c r="F45" s="334"/>
      <c r="G45" s="334"/>
      <c r="H45" s="334">
        <v>1</v>
      </c>
      <c r="I45" s="334"/>
      <c r="J45" s="334"/>
    </row>
    <row r="46" spans="1:10" x14ac:dyDescent="0.3">
      <c r="A46" s="334" t="s">
        <v>48</v>
      </c>
      <c r="B46" s="335" t="s">
        <v>94</v>
      </c>
      <c r="C46" s="334"/>
      <c r="D46" s="334"/>
      <c r="E46" s="334"/>
      <c r="F46" s="334"/>
      <c r="G46" s="334"/>
      <c r="H46" s="334">
        <v>1</v>
      </c>
      <c r="I46" s="334">
        <v>1</v>
      </c>
      <c r="J46" s="334"/>
    </row>
    <row r="47" spans="1:10" x14ac:dyDescent="0.3">
      <c r="A47" s="334" t="s">
        <v>66</v>
      </c>
      <c r="B47" s="335" t="s">
        <v>67</v>
      </c>
      <c r="C47" s="334"/>
      <c r="D47" s="334">
        <v>1</v>
      </c>
      <c r="E47" s="334"/>
      <c r="F47" s="334">
        <v>1</v>
      </c>
      <c r="G47" s="334"/>
      <c r="H47" s="334"/>
      <c r="I47" s="334"/>
      <c r="J47" s="334"/>
    </row>
    <row r="48" spans="1:10" x14ac:dyDescent="0.3">
      <c r="A48" s="334" t="s">
        <v>66</v>
      </c>
      <c r="B48" s="335" t="s">
        <v>140</v>
      </c>
      <c r="C48" s="334"/>
      <c r="D48" s="334">
        <v>1</v>
      </c>
      <c r="E48" s="334"/>
      <c r="F48" s="334"/>
      <c r="G48" s="334"/>
      <c r="H48" s="334">
        <v>1</v>
      </c>
      <c r="I48" s="334"/>
      <c r="J48" s="334"/>
    </row>
    <row r="49" spans="1:10" x14ac:dyDescent="0.3">
      <c r="A49" s="334" t="s">
        <v>66</v>
      </c>
      <c r="B49" s="335" t="s">
        <v>68</v>
      </c>
      <c r="C49" s="334"/>
      <c r="D49" s="334">
        <v>1</v>
      </c>
      <c r="E49" s="334">
        <v>1</v>
      </c>
      <c r="F49" s="334"/>
      <c r="G49" s="334">
        <v>1</v>
      </c>
      <c r="H49" s="334">
        <v>1</v>
      </c>
      <c r="I49" s="334"/>
      <c r="J49" s="334"/>
    </row>
    <row r="50" spans="1:10" x14ac:dyDescent="0.3">
      <c r="A50" s="334" t="s">
        <v>66</v>
      </c>
      <c r="B50" s="335" t="s">
        <v>102</v>
      </c>
      <c r="C50" s="334">
        <v>1</v>
      </c>
      <c r="D50" s="334">
        <v>1</v>
      </c>
      <c r="E50" s="334">
        <v>1</v>
      </c>
      <c r="F50" s="334"/>
      <c r="G50" s="334">
        <v>1</v>
      </c>
      <c r="H50" s="334"/>
      <c r="I50" s="334"/>
      <c r="J50" s="334"/>
    </row>
    <row r="51" spans="1:10" x14ac:dyDescent="0.3">
      <c r="A51" s="334" t="s">
        <v>66</v>
      </c>
      <c r="B51" s="335" t="s">
        <v>261</v>
      </c>
      <c r="C51" s="334"/>
      <c r="D51" s="334"/>
      <c r="E51" s="334">
        <v>1</v>
      </c>
      <c r="F51" s="334"/>
      <c r="G51" s="334">
        <v>1</v>
      </c>
      <c r="H51" s="334"/>
      <c r="I51" s="334"/>
      <c r="J51" s="334" t="s">
        <v>256</v>
      </c>
    </row>
    <row r="52" spans="1:10" x14ac:dyDescent="0.3">
      <c r="A52" s="334" t="s">
        <v>66</v>
      </c>
      <c r="B52" s="335" t="s">
        <v>71</v>
      </c>
      <c r="C52" s="334"/>
      <c r="D52" s="334"/>
      <c r="E52" s="334"/>
      <c r="F52" s="334"/>
      <c r="G52" s="334"/>
      <c r="H52" s="334"/>
      <c r="I52" s="334">
        <v>1</v>
      </c>
      <c r="J52" s="334" t="s">
        <v>257</v>
      </c>
    </row>
    <row r="53" spans="1:10" x14ac:dyDescent="0.3">
      <c r="A53" s="334" t="s">
        <v>66</v>
      </c>
      <c r="B53" s="335" t="s">
        <v>72</v>
      </c>
      <c r="C53" s="334"/>
      <c r="D53" s="334">
        <v>1</v>
      </c>
      <c r="E53" s="334"/>
      <c r="F53" s="334"/>
      <c r="G53" s="334"/>
      <c r="H53" s="334">
        <v>1</v>
      </c>
      <c r="I53" s="334"/>
      <c r="J53" s="334"/>
    </row>
    <row r="54" spans="1:10" x14ac:dyDescent="0.3">
      <c r="A54" s="334" t="s">
        <v>66</v>
      </c>
      <c r="B54" s="335" t="s">
        <v>73</v>
      </c>
      <c r="C54" s="334"/>
      <c r="D54" s="334">
        <v>1</v>
      </c>
      <c r="E54" s="334"/>
      <c r="F54" s="334">
        <v>1</v>
      </c>
      <c r="G54" s="334"/>
      <c r="H54" s="334">
        <v>1</v>
      </c>
      <c r="I54" s="334"/>
      <c r="J54" s="334"/>
    </row>
    <row r="55" spans="1:10" x14ac:dyDescent="0.3">
      <c r="A55" s="334" t="s">
        <v>66</v>
      </c>
      <c r="B55" s="335" t="s">
        <v>8</v>
      </c>
      <c r="C55" s="334">
        <v>1</v>
      </c>
      <c r="D55" s="334">
        <v>1</v>
      </c>
      <c r="E55" s="334"/>
      <c r="F55" s="334"/>
      <c r="G55" s="334">
        <v>1</v>
      </c>
      <c r="H55" s="334">
        <v>1</v>
      </c>
      <c r="I55" s="334"/>
      <c r="J55" s="334" t="s">
        <v>258</v>
      </c>
    </row>
    <row r="56" spans="1:10" x14ac:dyDescent="0.3">
      <c r="A56" s="334" t="s">
        <v>66</v>
      </c>
      <c r="B56" s="335" t="s">
        <v>192</v>
      </c>
      <c r="C56" s="334"/>
      <c r="D56" s="334">
        <v>1</v>
      </c>
      <c r="E56" s="334">
        <v>1</v>
      </c>
      <c r="F56" s="334">
        <v>1</v>
      </c>
      <c r="G56" s="334">
        <v>1</v>
      </c>
      <c r="H56" s="334">
        <v>1</v>
      </c>
      <c r="I56" s="334"/>
      <c r="J56" s="334"/>
    </row>
    <row r="57" spans="1:10" x14ac:dyDescent="0.3">
      <c r="A57" s="334" t="s">
        <v>66</v>
      </c>
      <c r="B57" s="335" t="s">
        <v>11</v>
      </c>
      <c r="C57" s="334">
        <v>1</v>
      </c>
      <c r="D57" s="334">
        <v>1</v>
      </c>
      <c r="E57" s="334">
        <v>1</v>
      </c>
      <c r="F57" s="334">
        <v>1</v>
      </c>
      <c r="G57" s="334">
        <v>1</v>
      </c>
      <c r="H57" s="334">
        <v>1</v>
      </c>
      <c r="I57" s="334"/>
      <c r="J57" s="334"/>
    </row>
    <row r="58" spans="1:10" x14ac:dyDescent="0.3">
      <c r="A58" s="334" t="s">
        <v>66</v>
      </c>
      <c r="B58" s="335" t="s">
        <v>12</v>
      </c>
      <c r="C58" s="334">
        <v>1</v>
      </c>
      <c r="D58" s="334">
        <v>1</v>
      </c>
      <c r="E58" s="334"/>
      <c r="F58" s="334"/>
      <c r="G58" s="334">
        <v>1</v>
      </c>
      <c r="H58" s="334"/>
      <c r="I58" s="334"/>
      <c r="J58" s="334" t="s">
        <v>259</v>
      </c>
    </row>
    <row r="59" spans="1:10" x14ac:dyDescent="0.3">
      <c r="A59" s="334" t="s">
        <v>66</v>
      </c>
      <c r="B59" s="335" t="s">
        <v>148</v>
      </c>
      <c r="C59" s="334">
        <v>1</v>
      </c>
      <c r="D59" s="334">
        <v>1</v>
      </c>
      <c r="E59" s="334">
        <v>1</v>
      </c>
      <c r="F59" s="334"/>
      <c r="G59" s="334">
        <v>1</v>
      </c>
      <c r="H59" s="334">
        <v>1</v>
      </c>
      <c r="I59" s="334"/>
      <c r="J59" s="334"/>
    </row>
    <row r="60" spans="1:10" x14ac:dyDescent="0.3">
      <c r="A60" s="334" t="s">
        <v>66</v>
      </c>
      <c r="B60" s="335" t="s">
        <v>108</v>
      </c>
      <c r="C60" s="334"/>
      <c r="D60" s="334">
        <v>1</v>
      </c>
      <c r="E60" s="334">
        <v>1</v>
      </c>
      <c r="F60" s="334">
        <v>1</v>
      </c>
      <c r="G60" s="334">
        <v>1</v>
      </c>
      <c r="H60" s="334">
        <v>1</v>
      </c>
      <c r="I60" s="334"/>
      <c r="J60" s="334"/>
    </row>
    <row r="61" spans="1:10" x14ac:dyDescent="0.3">
      <c r="A61" s="334" t="s">
        <v>66</v>
      </c>
      <c r="B61" s="335" t="s">
        <v>104</v>
      </c>
      <c r="C61" s="334">
        <v>1</v>
      </c>
      <c r="D61" s="334">
        <v>1</v>
      </c>
      <c r="E61" s="334">
        <v>1</v>
      </c>
      <c r="F61" s="334"/>
      <c r="G61" s="334"/>
      <c r="H61" s="334">
        <v>1</v>
      </c>
      <c r="I61" s="334"/>
      <c r="J61" s="334"/>
    </row>
    <row r="62" spans="1:10" x14ac:dyDescent="0.3">
      <c r="A62" s="334" t="s">
        <v>66</v>
      </c>
      <c r="B62" s="335" t="s">
        <v>15</v>
      </c>
      <c r="C62" s="334">
        <v>1</v>
      </c>
      <c r="D62" s="334">
        <v>1</v>
      </c>
      <c r="E62" s="334">
        <v>1</v>
      </c>
      <c r="F62" s="334"/>
      <c r="G62" s="334">
        <v>1</v>
      </c>
      <c r="H62" s="334">
        <v>1</v>
      </c>
      <c r="I62" s="334"/>
      <c r="J62" s="334"/>
    </row>
    <row r="63" spans="1:10" x14ac:dyDescent="0.3">
      <c r="A63" s="334" t="s">
        <v>66</v>
      </c>
      <c r="B63" s="335" t="s">
        <v>16</v>
      </c>
      <c r="C63" s="334">
        <v>1</v>
      </c>
      <c r="D63" s="334">
        <v>1</v>
      </c>
      <c r="E63" s="334">
        <v>1</v>
      </c>
      <c r="F63" s="334">
        <v>1</v>
      </c>
      <c r="G63" s="334">
        <v>1</v>
      </c>
      <c r="H63" s="334">
        <v>1</v>
      </c>
      <c r="I63" s="334"/>
      <c r="J63" s="334"/>
    </row>
    <row r="64" spans="1:10" x14ac:dyDescent="0.3">
      <c r="A64" s="334" t="s">
        <v>66</v>
      </c>
      <c r="B64" s="335" t="s">
        <v>193</v>
      </c>
      <c r="C64" s="334"/>
      <c r="D64" s="334">
        <v>1</v>
      </c>
      <c r="E64" s="334">
        <v>1</v>
      </c>
      <c r="F64" s="334"/>
      <c r="G64" s="334"/>
      <c r="H64" s="334"/>
      <c r="I64" s="334"/>
      <c r="J64" s="334"/>
    </row>
    <row r="65" spans="1:10" x14ac:dyDescent="0.3">
      <c r="A65" s="334" t="s">
        <v>66</v>
      </c>
      <c r="B65" s="335" t="s">
        <v>18</v>
      </c>
      <c r="C65" s="334">
        <v>1</v>
      </c>
      <c r="D65" s="334">
        <v>1</v>
      </c>
      <c r="E65" s="334">
        <v>1</v>
      </c>
      <c r="F65" s="334">
        <v>1</v>
      </c>
      <c r="G65" s="334">
        <v>1</v>
      </c>
      <c r="H65" s="334">
        <v>1</v>
      </c>
      <c r="I65" s="334"/>
      <c r="J65" s="334"/>
    </row>
    <row r="66" spans="1:10" x14ac:dyDescent="0.3">
      <c r="A66" s="334" t="s">
        <v>66</v>
      </c>
      <c r="B66" s="335" t="s">
        <v>19</v>
      </c>
      <c r="C66" s="334">
        <v>1</v>
      </c>
      <c r="D66" s="334">
        <v>1</v>
      </c>
      <c r="E66" s="334">
        <v>1</v>
      </c>
      <c r="F66" s="334">
        <v>1</v>
      </c>
      <c r="G66" s="334">
        <v>1</v>
      </c>
      <c r="H66" s="334">
        <v>1</v>
      </c>
      <c r="I66" s="334"/>
      <c r="J66" s="334"/>
    </row>
    <row r="67" spans="1:10" x14ac:dyDescent="0.3">
      <c r="A67" s="334" t="s">
        <v>66</v>
      </c>
      <c r="B67" s="335" t="s">
        <v>86</v>
      </c>
      <c r="C67" s="334"/>
      <c r="D67" s="334">
        <v>1</v>
      </c>
      <c r="E67" s="334">
        <v>1</v>
      </c>
      <c r="F67" s="334"/>
      <c r="G67" s="334"/>
      <c r="H67" s="334"/>
      <c r="I67" s="334"/>
      <c r="J67" s="334"/>
    </row>
    <row r="68" spans="1:10" x14ac:dyDescent="0.3">
      <c r="A68" s="334" t="s">
        <v>66</v>
      </c>
      <c r="B68" s="335" t="s">
        <v>247</v>
      </c>
      <c r="C68" s="334"/>
      <c r="D68" s="334">
        <v>1</v>
      </c>
      <c r="E68" s="334"/>
      <c r="F68" s="334">
        <v>1</v>
      </c>
      <c r="G68" s="334"/>
      <c r="H68" s="334">
        <v>1</v>
      </c>
      <c r="I68" s="334"/>
      <c r="J68" s="334"/>
    </row>
    <row r="69" spans="1:10" x14ac:dyDescent="0.3">
      <c r="A69" s="334" t="s">
        <v>66</v>
      </c>
      <c r="B69" s="335" t="s">
        <v>138</v>
      </c>
      <c r="C69" s="334"/>
      <c r="D69" s="334">
        <v>1</v>
      </c>
      <c r="E69" s="334">
        <v>1</v>
      </c>
      <c r="F69" s="334"/>
      <c r="G69" s="334"/>
      <c r="H69" s="334">
        <v>1</v>
      </c>
      <c r="I69" s="334"/>
      <c r="J69" s="334"/>
    </row>
    <row r="70" spans="1:10" x14ac:dyDescent="0.3">
      <c r="A70" s="334" t="s">
        <v>66</v>
      </c>
      <c r="B70" s="335" t="s">
        <v>75</v>
      </c>
      <c r="C70" s="334">
        <v>1</v>
      </c>
      <c r="D70" s="334">
        <v>1</v>
      </c>
      <c r="E70" s="334">
        <v>1</v>
      </c>
      <c r="F70" s="334">
        <v>1</v>
      </c>
      <c r="G70" s="334"/>
      <c r="H70" s="334">
        <v>1</v>
      </c>
      <c r="I70" s="334"/>
      <c r="J70" s="334"/>
    </row>
    <row r="71" spans="1:10" x14ac:dyDescent="0.3">
      <c r="A71" s="334" t="s">
        <v>66</v>
      </c>
      <c r="B71" s="335" t="s">
        <v>111</v>
      </c>
      <c r="C71" s="334"/>
      <c r="D71" s="334">
        <v>1</v>
      </c>
      <c r="E71" s="334">
        <v>1</v>
      </c>
      <c r="F71" s="334"/>
      <c r="G71" s="334">
        <v>1</v>
      </c>
      <c r="H71" s="334">
        <v>1</v>
      </c>
      <c r="I71" s="334"/>
      <c r="J71" s="334"/>
    </row>
    <row r="72" spans="1:10" x14ac:dyDescent="0.3">
      <c r="A72" s="334" t="s">
        <v>66</v>
      </c>
      <c r="B72" s="335" t="s">
        <v>112</v>
      </c>
      <c r="C72" s="334"/>
      <c r="D72" s="334">
        <v>1</v>
      </c>
      <c r="E72" s="334">
        <v>1</v>
      </c>
      <c r="F72" s="334"/>
      <c r="G72" s="334">
        <v>1</v>
      </c>
      <c r="H72" s="334">
        <v>1</v>
      </c>
      <c r="I72" s="334"/>
      <c r="J72" s="334"/>
    </row>
    <row r="73" spans="1:10" x14ac:dyDescent="0.3">
      <c r="A73" s="334" t="s">
        <v>66</v>
      </c>
      <c r="B73" s="335" t="s">
        <v>24</v>
      </c>
      <c r="C73" s="334"/>
      <c r="D73" s="334">
        <v>1</v>
      </c>
      <c r="E73" s="334">
        <v>1</v>
      </c>
      <c r="F73" s="334">
        <v>1</v>
      </c>
      <c r="G73" s="334"/>
      <c r="H73" s="334"/>
      <c r="I73" s="334"/>
      <c r="J73" s="334" t="s">
        <v>260</v>
      </c>
    </row>
    <row r="75" spans="1:10" x14ac:dyDescent="0.3">
      <c r="B75" s="323" t="s">
        <v>224</v>
      </c>
      <c r="C75">
        <f>SUM(C4:C73)</f>
        <v>30</v>
      </c>
      <c r="D75">
        <f>SUM(D4:D73)</f>
        <v>59</v>
      </c>
      <c r="E75">
        <f>SUM(E4:E73)</f>
        <v>40</v>
      </c>
      <c r="F75">
        <f>SUM(F4:F73)</f>
        <v>20</v>
      </c>
      <c r="G75">
        <f>SUM(G4:G73)</f>
        <v>33</v>
      </c>
      <c r="H75">
        <f>SUM(H4:H73)</f>
        <v>47</v>
      </c>
      <c r="I75">
        <f>SUM(I4:I73)</f>
        <v>7</v>
      </c>
    </row>
    <row r="77" spans="1:10" x14ac:dyDescent="0.3">
      <c r="B77" s="138" t="s">
        <v>249</v>
      </c>
      <c r="C77">
        <v>33</v>
      </c>
      <c r="D77">
        <v>59</v>
      </c>
      <c r="E77">
        <v>44</v>
      </c>
      <c r="F77">
        <v>30</v>
      </c>
      <c r="G77">
        <v>38</v>
      </c>
      <c r="H77">
        <v>48</v>
      </c>
      <c r="I77">
        <v>8</v>
      </c>
    </row>
  </sheetData>
  <sortState xmlns:xlrd2="http://schemas.microsoft.com/office/spreadsheetml/2017/richdata2" ref="A4:J73">
    <sortCondition ref="A4:A73"/>
    <sortCondition ref="B4:B73"/>
  </sortState>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1C534-D910-410F-A66A-3C2A440BBA50}">
  <dimension ref="A1:C15"/>
  <sheetViews>
    <sheetView zoomScale="85" zoomScaleNormal="85" workbookViewId="0">
      <selection activeCell="C25" sqref="C25"/>
    </sheetView>
  </sheetViews>
  <sheetFormatPr defaultColWidth="8.6640625" defaultRowHeight="14.4" x14ac:dyDescent="0.3"/>
  <cols>
    <col min="1" max="1" width="7.6640625" bestFit="1" customWidth="1"/>
    <col min="2" max="2" width="41.6640625" customWidth="1"/>
    <col min="3" max="3" width="65.21875" style="13" bestFit="1" customWidth="1"/>
  </cols>
  <sheetData>
    <row r="1" spans="1:3" s="7" customFormat="1" x14ac:dyDescent="0.3">
      <c r="A1" s="14" t="s">
        <v>105</v>
      </c>
      <c r="B1" s="14" t="s">
        <v>1</v>
      </c>
      <c r="C1" s="15" t="s">
        <v>141</v>
      </c>
    </row>
    <row r="2" spans="1:3" x14ac:dyDescent="0.3">
      <c r="A2" t="s">
        <v>25</v>
      </c>
      <c r="B2" t="s">
        <v>29</v>
      </c>
      <c r="C2" t="s">
        <v>262</v>
      </c>
    </row>
    <row r="3" spans="1:3" x14ac:dyDescent="0.3">
      <c r="A3" t="s">
        <v>25</v>
      </c>
      <c r="B3" t="s">
        <v>38</v>
      </c>
      <c r="C3" t="s">
        <v>128</v>
      </c>
    </row>
    <row r="4" spans="1:3" x14ac:dyDescent="0.3">
      <c r="A4" t="s">
        <v>25</v>
      </c>
      <c r="B4" t="s">
        <v>41</v>
      </c>
      <c r="C4" t="s">
        <v>263</v>
      </c>
    </row>
    <row r="5" spans="1:3" x14ac:dyDescent="0.3">
      <c r="A5" t="s">
        <v>25</v>
      </c>
      <c r="B5" t="s">
        <v>43</v>
      </c>
      <c r="C5" t="s">
        <v>264</v>
      </c>
    </row>
    <row r="6" spans="1:3" x14ac:dyDescent="0.3">
      <c r="A6" t="s">
        <v>48</v>
      </c>
      <c r="B6" t="s">
        <v>54</v>
      </c>
      <c r="C6" t="s">
        <v>205</v>
      </c>
    </row>
    <row r="7" spans="1:3" x14ac:dyDescent="0.3">
      <c r="A7" t="s">
        <v>48</v>
      </c>
      <c r="B7" t="s">
        <v>21</v>
      </c>
      <c r="C7" t="s">
        <v>265</v>
      </c>
    </row>
    <row r="8" spans="1:3" x14ac:dyDescent="0.3">
      <c r="A8" t="s">
        <v>66</v>
      </c>
      <c r="B8" t="s">
        <v>140</v>
      </c>
      <c r="C8" t="s">
        <v>266</v>
      </c>
    </row>
    <row r="9" spans="1:3" x14ac:dyDescent="0.3">
      <c r="A9" t="s">
        <v>66</v>
      </c>
      <c r="B9" t="s">
        <v>108</v>
      </c>
      <c r="C9" t="s">
        <v>267</v>
      </c>
    </row>
    <row r="10" spans="1:3" x14ac:dyDescent="0.3">
      <c r="A10" t="s">
        <v>66</v>
      </c>
      <c r="B10" t="s">
        <v>104</v>
      </c>
      <c r="C10" t="s">
        <v>206</v>
      </c>
    </row>
    <row r="11" spans="1:3" x14ac:dyDescent="0.3">
      <c r="A11" t="s">
        <v>66</v>
      </c>
      <c r="B11" t="s">
        <v>16</v>
      </c>
      <c r="C11" t="s">
        <v>268</v>
      </c>
    </row>
    <row r="12" spans="1:3" x14ac:dyDescent="0.3">
      <c r="A12" t="s">
        <v>66</v>
      </c>
      <c r="B12" t="s">
        <v>193</v>
      </c>
      <c r="C12" t="s">
        <v>269</v>
      </c>
    </row>
    <row r="13" spans="1:3" x14ac:dyDescent="0.3">
      <c r="A13" t="s">
        <v>66</v>
      </c>
      <c r="B13" t="s">
        <v>19</v>
      </c>
      <c r="C13" t="s">
        <v>270</v>
      </c>
    </row>
    <row r="14" spans="1:3" s="9" customFormat="1" x14ac:dyDescent="0.3">
      <c r="A14" s="9" t="s">
        <v>66</v>
      </c>
      <c r="B14" s="9" t="s">
        <v>86</v>
      </c>
      <c r="C14" s="9" t="s">
        <v>271</v>
      </c>
    </row>
    <row r="15" spans="1:3" x14ac:dyDescent="0.3">
      <c r="A15" t="s">
        <v>66</v>
      </c>
      <c r="B15" t="s">
        <v>112</v>
      </c>
      <c r="C15" t="s">
        <v>272</v>
      </c>
    </row>
  </sheetData>
  <sortState xmlns:xlrd2="http://schemas.microsoft.com/office/spreadsheetml/2017/richdata2" ref="A2:C14">
    <sortCondition ref="A2:A14"/>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82E3C-5D18-4D3D-9A39-2910336BAD96}">
  <dimension ref="A1:H80"/>
  <sheetViews>
    <sheetView topLeftCell="B1" zoomScaleNormal="100" workbookViewId="0">
      <pane ySplit="1" topLeftCell="A53" activePane="bottomLeft" state="frozen"/>
      <selection pane="bottomLeft" activeCell="E10" sqref="E10"/>
    </sheetView>
  </sheetViews>
  <sheetFormatPr defaultColWidth="8.6640625" defaultRowHeight="14.4" x14ac:dyDescent="0.3"/>
  <cols>
    <col min="1" max="1" width="8.88671875" style="53"/>
    <col min="2" max="2" width="37" customWidth="1"/>
    <col min="3" max="3" width="15.21875" customWidth="1"/>
    <col min="4" max="4" width="16.6640625" customWidth="1"/>
    <col min="5" max="5" width="17.88671875" customWidth="1"/>
    <col min="6" max="6" width="17.21875" customWidth="1"/>
    <col min="7" max="7" width="103.21875" bestFit="1" customWidth="1"/>
  </cols>
  <sheetData>
    <row r="1" spans="1:7" s="54" customFormat="1" x14ac:dyDescent="0.3">
      <c r="A1" s="325" t="s">
        <v>105</v>
      </c>
      <c r="B1" s="325" t="s">
        <v>1</v>
      </c>
      <c r="C1" s="325" t="s">
        <v>142</v>
      </c>
      <c r="D1" s="325" t="s">
        <v>113</v>
      </c>
      <c r="E1" s="325" t="s">
        <v>114</v>
      </c>
      <c r="F1" s="325" t="s">
        <v>143</v>
      </c>
      <c r="G1" s="325" t="s">
        <v>115</v>
      </c>
    </row>
    <row r="2" spans="1:7" x14ac:dyDescent="0.3">
      <c r="A2" t="s">
        <v>25</v>
      </c>
      <c r="B2" t="s">
        <v>125</v>
      </c>
      <c r="G2" t="s">
        <v>273</v>
      </c>
    </row>
    <row r="3" spans="1:7" x14ac:dyDescent="0.3">
      <c r="A3" t="s">
        <v>25</v>
      </c>
      <c r="B3" t="s">
        <v>103</v>
      </c>
      <c r="D3">
        <v>1</v>
      </c>
    </row>
    <row r="4" spans="1:7" x14ac:dyDescent="0.3">
      <c r="A4" t="s">
        <v>25</v>
      </c>
      <c r="B4" t="s">
        <v>106</v>
      </c>
      <c r="C4">
        <v>1</v>
      </c>
    </row>
    <row r="5" spans="1:7" x14ac:dyDescent="0.3">
      <c r="A5" t="s">
        <v>25</v>
      </c>
      <c r="B5" t="s">
        <v>107</v>
      </c>
      <c r="C5">
        <v>1</v>
      </c>
    </row>
    <row r="6" spans="1:7" x14ac:dyDescent="0.3">
      <c r="A6" t="s">
        <v>25</v>
      </c>
      <c r="B6" t="s">
        <v>28</v>
      </c>
      <c r="D6">
        <v>1</v>
      </c>
    </row>
    <row r="7" spans="1:7" x14ac:dyDescent="0.3">
      <c r="A7" t="s">
        <v>25</v>
      </c>
      <c r="B7" t="s">
        <v>29</v>
      </c>
      <c r="D7">
        <v>1</v>
      </c>
    </row>
    <row r="8" spans="1:7" x14ac:dyDescent="0.3">
      <c r="A8" t="s">
        <v>25</v>
      </c>
      <c r="B8" t="s">
        <v>30</v>
      </c>
      <c r="C8">
        <v>1</v>
      </c>
    </row>
    <row r="9" spans="1:7" x14ac:dyDescent="0.3">
      <c r="A9" t="s">
        <v>25</v>
      </c>
      <c r="B9" t="s">
        <v>31</v>
      </c>
      <c r="C9">
        <v>1</v>
      </c>
    </row>
    <row r="10" spans="1:7" x14ac:dyDescent="0.3">
      <c r="A10" t="s">
        <v>25</v>
      </c>
      <c r="B10" t="s">
        <v>32</v>
      </c>
      <c r="C10">
        <v>1</v>
      </c>
    </row>
    <row r="11" spans="1:7" x14ac:dyDescent="0.3">
      <c r="A11" t="s">
        <v>25</v>
      </c>
      <c r="B11" t="s">
        <v>33</v>
      </c>
      <c r="D11">
        <v>1</v>
      </c>
      <c r="E11">
        <v>1</v>
      </c>
    </row>
    <row r="12" spans="1:7" x14ac:dyDescent="0.3">
      <c r="A12" t="s">
        <v>25</v>
      </c>
      <c r="B12" t="s">
        <v>34</v>
      </c>
      <c r="D12">
        <v>1</v>
      </c>
    </row>
    <row r="13" spans="1:7" x14ac:dyDescent="0.3">
      <c r="A13" t="s">
        <v>25</v>
      </c>
      <c r="B13" t="s">
        <v>109</v>
      </c>
      <c r="C13">
        <v>1</v>
      </c>
    </row>
    <row r="14" spans="1:7" x14ac:dyDescent="0.3">
      <c r="A14" t="s">
        <v>25</v>
      </c>
      <c r="B14" t="s">
        <v>36</v>
      </c>
      <c r="D14">
        <v>1</v>
      </c>
      <c r="E14">
        <v>1</v>
      </c>
      <c r="G14" t="s">
        <v>274</v>
      </c>
    </row>
    <row r="15" spans="1:7" x14ac:dyDescent="0.3">
      <c r="A15" t="s">
        <v>25</v>
      </c>
      <c r="B15" t="s">
        <v>38</v>
      </c>
      <c r="E15">
        <v>1</v>
      </c>
    </row>
    <row r="16" spans="1:7" x14ac:dyDescent="0.3">
      <c r="A16" t="s">
        <v>25</v>
      </c>
      <c r="B16" t="s">
        <v>137</v>
      </c>
      <c r="C16">
        <v>1</v>
      </c>
    </row>
    <row r="17" spans="1:7" x14ac:dyDescent="0.3">
      <c r="A17" t="s">
        <v>25</v>
      </c>
      <c r="B17" t="s">
        <v>41</v>
      </c>
      <c r="D17">
        <v>1</v>
      </c>
      <c r="G17" t="s">
        <v>275</v>
      </c>
    </row>
    <row r="18" spans="1:7" x14ac:dyDescent="0.3">
      <c r="A18" t="s">
        <v>25</v>
      </c>
      <c r="B18" t="s">
        <v>43</v>
      </c>
      <c r="D18">
        <v>1</v>
      </c>
    </row>
    <row r="19" spans="1:7" x14ac:dyDescent="0.3">
      <c r="A19" t="s">
        <v>25</v>
      </c>
      <c r="B19" t="s">
        <v>127</v>
      </c>
      <c r="C19">
        <v>1</v>
      </c>
    </row>
    <row r="20" spans="1:7" x14ac:dyDescent="0.3">
      <c r="A20" t="s">
        <v>25</v>
      </c>
      <c r="B20" t="s">
        <v>245</v>
      </c>
      <c r="D20">
        <v>1</v>
      </c>
      <c r="E20">
        <v>1</v>
      </c>
    </row>
    <row r="21" spans="1:7" x14ac:dyDescent="0.3">
      <c r="A21" t="s">
        <v>25</v>
      </c>
      <c r="B21" t="s">
        <v>45</v>
      </c>
      <c r="F21">
        <v>1</v>
      </c>
    </row>
    <row r="22" spans="1:7" x14ac:dyDescent="0.3">
      <c r="A22" t="s">
        <v>25</v>
      </c>
      <c r="B22" t="s">
        <v>47</v>
      </c>
      <c r="D22">
        <v>1</v>
      </c>
      <c r="E22">
        <v>1</v>
      </c>
    </row>
    <row r="23" spans="1:7" x14ac:dyDescent="0.3">
      <c r="A23" t="s">
        <v>48</v>
      </c>
      <c r="B23" t="s">
        <v>49</v>
      </c>
      <c r="C23">
        <v>1</v>
      </c>
    </row>
    <row r="24" spans="1:7" x14ac:dyDescent="0.3">
      <c r="A24" t="s">
        <v>48</v>
      </c>
      <c r="B24" t="s">
        <v>50</v>
      </c>
      <c r="D24">
        <v>1</v>
      </c>
    </row>
    <row r="25" spans="1:7" x14ac:dyDescent="0.3">
      <c r="A25" t="s">
        <v>48</v>
      </c>
      <c r="B25" t="s">
        <v>51</v>
      </c>
      <c r="G25" t="s">
        <v>276</v>
      </c>
    </row>
    <row r="26" spans="1:7" x14ac:dyDescent="0.3">
      <c r="A26" t="s">
        <v>48</v>
      </c>
      <c r="B26" t="s">
        <v>52</v>
      </c>
      <c r="D26">
        <v>1</v>
      </c>
      <c r="E26">
        <v>1</v>
      </c>
      <c r="G26" t="s">
        <v>277</v>
      </c>
    </row>
    <row r="27" spans="1:7" x14ac:dyDescent="0.3">
      <c r="A27" t="s">
        <v>48</v>
      </c>
      <c r="B27" t="s">
        <v>201</v>
      </c>
      <c r="C27">
        <v>1</v>
      </c>
    </row>
    <row r="28" spans="1:7" x14ac:dyDescent="0.3">
      <c r="A28" t="s">
        <v>48</v>
      </c>
      <c r="B28" t="s">
        <v>54</v>
      </c>
      <c r="D28">
        <v>1</v>
      </c>
    </row>
    <row r="29" spans="1:7" x14ac:dyDescent="0.3">
      <c r="A29" t="s">
        <v>48</v>
      </c>
      <c r="B29" t="s">
        <v>56</v>
      </c>
      <c r="F29">
        <v>1</v>
      </c>
    </row>
    <row r="30" spans="1:7" x14ac:dyDescent="0.3">
      <c r="A30" t="s">
        <v>48</v>
      </c>
      <c r="B30" t="s">
        <v>57</v>
      </c>
      <c r="C30">
        <v>1</v>
      </c>
    </row>
    <row r="31" spans="1:7" x14ac:dyDescent="0.3">
      <c r="A31" t="s">
        <v>48</v>
      </c>
      <c r="B31" t="s">
        <v>58</v>
      </c>
      <c r="C31">
        <v>1</v>
      </c>
    </row>
    <row r="32" spans="1:7" x14ac:dyDescent="0.3">
      <c r="A32" t="s">
        <v>48</v>
      </c>
      <c r="B32" t="s">
        <v>59</v>
      </c>
      <c r="C32">
        <v>1</v>
      </c>
    </row>
    <row r="33" spans="1:7" x14ac:dyDescent="0.3">
      <c r="A33" t="s">
        <v>48</v>
      </c>
      <c r="B33" t="s">
        <v>13</v>
      </c>
      <c r="C33">
        <v>1</v>
      </c>
    </row>
    <row r="34" spans="1:7" x14ac:dyDescent="0.3">
      <c r="A34" t="s">
        <v>48</v>
      </c>
      <c r="B34" t="s">
        <v>60</v>
      </c>
      <c r="C34">
        <v>1</v>
      </c>
    </row>
    <row r="35" spans="1:7" x14ac:dyDescent="0.3">
      <c r="A35" t="s">
        <v>48</v>
      </c>
      <c r="B35" t="s">
        <v>61</v>
      </c>
      <c r="F35">
        <v>1</v>
      </c>
    </row>
    <row r="36" spans="1:7" x14ac:dyDescent="0.3">
      <c r="A36" t="s">
        <v>48</v>
      </c>
      <c r="B36" t="s">
        <v>62</v>
      </c>
      <c r="D36">
        <v>1</v>
      </c>
    </row>
    <row r="37" spans="1:7" x14ac:dyDescent="0.3">
      <c r="A37" t="s">
        <v>48</v>
      </c>
      <c r="B37" t="s">
        <v>110</v>
      </c>
      <c r="C37">
        <v>1</v>
      </c>
    </row>
    <row r="38" spans="1:7" x14ac:dyDescent="0.3">
      <c r="A38" t="s">
        <v>48</v>
      </c>
      <c r="B38" t="s">
        <v>93</v>
      </c>
      <c r="D38">
        <v>1</v>
      </c>
      <c r="E38">
        <v>1</v>
      </c>
      <c r="G38" t="s">
        <v>278</v>
      </c>
    </row>
    <row r="39" spans="1:7" x14ac:dyDescent="0.3">
      <c r="A39" t="s">
        <v>48</v>
      </c>
      <c r="B39" t="s">
        <v>65</v>
      </c>
      <c r="D39">
        <v>1</v>
      </c>
      <c r="E39">
        <v>1</v>
      </c>
    </row>
    <row r="40" spans="1:7" x14ac:dyDescent="0.3">
      <c r="A40" t="s">
        <v>48</v>
      </c>
      <c r="B40" t="s">
        <v>20</v>
      </c>
      <c r="F40">
        <v>1</v>
      </c>
    </row>
    <row r="41" spans="1:7" x14ac:dyDescent="0.3">
      <c r="A41" t="s">
        <v>48</v>
      </c>
      <c r="B41" t="s">
        <v>21</v>
      </c>
      <c r="D41">
        <v>1</v>
      </c>
      <c r="F41">
        <v>1</v>
      </c>
    </row>
    <row r="42" spans="1:7" x14ac:dyDescent="0.3">
      <c r="A42" t="s">
        <v>48</v>
      </c>
      <c r="B42" t="s">
        <v>22</v>
      </c>
      <c r="C42">
        <v>1</v>
      </c>
    </row>
    <row r="43" spans="1:7" x14ac:dyDescent="0.3">
      <c r="A43" t="s">
        <v>48</v>
      </c>
      <c r="B43" t="s">
        <v>23</v>
      </c>
      <c r="C43">
        <v>1</v>
      </c>
    </row>
    <row r="44" spans="1:7" x14ac:dyDescent="0.3">
      <c r="A44" t="s">
        <v>48</v>
      </c>
      <c r="B44" t="s">
        <v>94</v>
      </c>
      <c r="C44">
        <v>1</v>
      </c>
      <c r="D44">
        <v>1</v>
      </c>
    </row>
    <row r="45" spans="1:7" x14ac:dyDescent="0.3">
      <c r="A45" t="s">
        <v>66</v>
      </c>
      <c r="B45" t="s">
        <v>67</v>
      </c>
      <c r="D45">
        <v>1</v>
      </c>
    </row>
    <row r="46" spans="1:7" x14ac:dyDescent="0.3">
      <c r="A46" t="s">
        <v>66</v>
      </c>
      <c r="B46" t="s">
        <v>140</v>
      </c>
      <c r="C46">
        <v>1</v>
      </c>
    </row>
    <row r="47" spans="1:7" x14ac:dyDescent="0.3">
      <c r="A47" t="s">
        <v>66</v>
      </c>
      <c r="B47" t="s">
        <v>68</v>
      </c>
      <c r="D47">
        <v>1</v>
      </c>
    </row>
    <row r="48" spans="1:7" x14ac:dyDescent="0.3">
      <c r="A48" t="s">
        <v>66</v>
      </c>
      <c r="B48" t="s">
        <v>102</v>
      </c>
      <c r="D48">
        <v>1</v>
      </c>
    </row>
    <row r="49" spans="1:7" x14ac:dyDescent="0.3">
      <c r="A49" t="s">
        <v>66</v>
      </c>
      <c r="B49" t="s">
        <v>246</v>
      </c>
      <c r="D49">
        <v>1</v>
      </c>
      <c r="F49">
        <v>1</v>
      </c>
    </row>
    <row r="50" spans="1:7" x14ac:dyDescent="0.3">
      <c r="A50" t="s">
        <v>66</v>
      </c>
      <c r="B50" t="s">
        <v>71</v>
      </c>
      <c r="D50">
        <v>1</v>
      </c>
    </row>
    <row r="51" spans="1:7" x14ac:dyDescent="0.3">
      <c r="A51" t="s">
        <v>66</v>
      </c>
      <c r="B51" t="s">
        <v>72</v>
      </c>
      <c r="F51">
        <v>1</v>
      </c>
    </row>
    <row r="52" spans="1:7" x14ac:dyDescent="0.3">
      <c r="A52" t="s">
        <v>66</v>
      </c>
      <c r="B52" t="s">
        <v>73</v>
      </c>
      <c r="C52">
        <v>1</v>
      </c>
    </row>
    <row r="53" spans="1:7" x14ac:dyDescent="0.3">
      <c r="A53" t="s">
        <v>66</v>
      </c>
      <c r="B53" t="s">
        <v>8</v>
      </c>
      <c r="G53" t="s">
        <v>207</v>
      </c>
    </row>
    <row r="54" spans="1:7" x14ac:dyDescent="0.3">
      <c r="A54" t="s">
        <v>66</v>
      </c>
      <c r="B54" t="s">
        <v>192</v>
      </c>
      <c r="C54">
        <v>1</v>
      </c>
    </row>
    <row r="55" spans="1:7" x14ac:dyDescent="0.3">
      <c r="A55" t="s">
        <v>66</v>
      </c>
      <c r="B55" t="s">
        <v>11</v>
      </c>
      <c r="D55">
        <v>1</v>
      </c>
      <c r="F55">
        <v>1</v>
      </c>
    </row>
    <row r="56" spans="1:7" x14ac:dyDescent="0.3">
      <c r="A56" t="s">
        <v>66</v>
      </c>
      <c r="B56" t="s">
        <v>12</v>
      </c>
      <c r="D56">
        <v>1</v>
      </c>
      <c r="F56">
        <v>1</v>
      </c>
      <c r="G56" t="s">
        <v>279</v>
      </c>
    </row>
    <row r="57" spans="1:7" x14ac:dyDescent="0.3">
      <c r="A57" t="s">
        <v>66</v>
      </c>
      <c r="B57" t="s">
        <v>148</v>
      </c>
      <c r="C57">
        <v>1</v>
      </c>
    </row>
    <row r="58" spans="1:7" x14ac:dyDescent="0.3">
      <c r="A58" t="s">
        <v>66</v>
      </c>
      <c r="B58" t="s">
        <v>108</v>
      </c>
      <c r="C58">
        <v>1</v>
      </c>
    </row>
    <row r="59" spans="1:7" x14ac:dyDescent="0.3">
      <c r="A59" t="s">
        <v>66</v>
      </c>
      <c r="B59" t="s">
        <v>104</v>
      </c>
      <c r="C59">
        <v>1</v>
      </c>
    </row>
    <row r="60" spans="1:7" x14ac:dyDescent="0.3">
      <c r="A60" t="s">
        <v>66</v>
      </c>
      <c r="B60" t="s">
        <v>15</v>
      </c>
      <c r="D60">
        <v>1</v>
      </c>
      <c r="E60">
        <v>1</v>
      </c>
    </row>
    <row r="61" spans="1:7" x14ac:dyDescent="0.3">
      <c r="A61" t="s">
        <v>66</v>
      </c>
      <c r="B61" t="s">
        <v>16</v>
      </c>
      <c r="C61">
        <v>1</v>
      </c>
    </row>
    <row r="62" spans="1:7" x14ac:dyDescent="0.3">
      <c r="A62" t="s">
        <v>66</v>
      </c>
      <c r="B62" t="s">
        <v>193</v>
      </c>
      <c r="D62">
        <v>1</v>
      </c>
      <c r="G62" t="s">
        <v>280</v>
      </c>
    </row>
    <row r="63" spans="1:7" x14ac:dyDescent="0.3">
      <c r="A63" t="s">
        <v>66</v>
      </c>
      <c r="B63" t="s">
        <v>18</v>
      </c>
      <c r="C63">
        <v>1</v>
      </c>
    </row>
    <row r="64" spans="1:7" x14ac:dyDescent="0.3">
      <c r="A64" t="s">
        <v>66</v>
      </c>
      <c r="B64" t="s">
        <v>19</v>
      </c>
      <c r="D64">
        <v>1</v>
      </c>
      <c r="G64" t="s">
        <v>281</v>
      </c>
    </row>
    <row r="65" spans="1:8" x14ac:dyDescent="0.3">
      <c r="A65" t="s">
        <v>66</v>
      </c>
      <c r="B65" t="s">
        <v>86</v>
      </c>
      <c r="C65">
        <v>1</v>
      </c>
    </row>
    <row r="66" spans="1:8" x14ac:dyDescent="0.3">
      <c r="A66" t="s">
        <v>66</v>
      </c>
      <c r="B66" t="s">
        <v>247</v>
      </c>
      <c r="C66">
        <v>1</v>
      </c>
    </row>
    <row r="67" spans="1:8" x14ac:dyDescent="0.3">
      <c r="A67" t="s">
        <v>66</v>
      </c>
      <c r="B67" t="s">
        <v>138</v>
      </c>
      <c r="D67">
        <v>1</v>
      </c>
      <c r="G67" t="s">
        <v>282</v>
      </c>
    </row>
    <row r="68" spans="1:8" x14ac:dyDescent="0.3">
      <c r="A68" t="s">
        <v>66</v>
      </c>
      <c r="B68" t="s">
        <v>75</v>
      </c>
      <c r="D68">
        <v>1</v>
      </c>
    </row>
    <row r="69" spans="1:8" x14ac:dyDescent="0.3">
      <c r="A69" t="s">
        <v>66</v>
      </c>
      <c r="B69" t="s">
        <v>111</v>
      </c>
      <c r="C69">
        <v>1</v>
      </c>
    </row>
    <row r="70" spans="1:8" x14ac:dyDescent="0.3">
      <c r="A70" t="s">
        <v>66</v>
      </c>
      <c r="B70" t="s">
        <v>112</v>
      </c>
      <c r="C70">
        <v>1</v>
      </c>
      <c r="G70" t="s">
        <v>283</v>
      </c>
    </row>
    <row r="71" spans="1:8" s="7" customFormat="1" x14ac:dyDescent="0.3">
      <c r="A71" t="s">
        <v>66</v>
      </c>
      <c r="B71" t="s">
        <v>24</v>
      </c>
      <c r="C71"/>
      <c r="D71">
        <v>1</v>
      </c>
      <c r="E71"/>
      <c r="F71"/>
      <c r="G71" t="s">
        <v>284</v>
      </c>
      <c r="H71"/>
    </row>
    <row r="72" spans="1:8" s="7" customFormat="1" x14ac:dyDescent="0.3">
      <c r="A72"/>
      <c r="B72"/>
      <c r="C72"/>
      <c r="D72"/>
      <c r="E72"/>
      <c r="F72"/>
      <c r="G72"/>
    </row>
    <row r="74" spans="1:8" x14ac:dyDescent="0.3">
      <c r="A74" s="54"/>
      <c r="B74" s="136" t="s">
        <v>208</v>
      </c>
      <c r="C74" s="136">
        <f>SUM(C3:C73)</f>
        <v>31</v>
      </c>
      <c r="D74" s="136">
        <f>SUM(D3:D73)</f>
        <v>31</v>
      </c>
      <c r="E74" s="136">
        <f>SUM(E3:E73)</f>
        <v>9</v>
      </c>
      <c r="F74" s="136">
        <f>SUM(F3:F73)</f>
        <v>9</v>
      </c>
      <c r="G74" s="7"/>
    </row>
    <row r="75" spans="1:8" x14ac:dyDescent="0.3">
      <c r="A75" s="54"/>
      <c r="B75" s="7"/>
      <c r="C75" s="7"/>
      <c r="D75" s="7"/>
      <c r="E75" s="7"/>
      <c r="F75" s="7"/>
      <c r="G75" s="7"/>
    </row>
    <row r="76" spans="1:8" x14ac:dyDescent="0.3">
      <c r="B76" s="54" t="s">
        <v>187</v>
      </c>
    </row>
    <row r="77" spans="1:8" x14ac:dyDescent="0.3">
      <c r="B77" s="136" t="s">
        <v>208</v>
      </c>
      <c r="C77" s="136">
        <v>34</v>
      </c>
      <c r="D77" s="136">
        <v>29</v>
      </c>
      <c r="E77" s="136">
        <v>9</v>
      </c>
      <c r="F77" s="136">
        <v>11</v>
      </c>
    </row>
    <row r="78" spans="1:8" x14ac:dyDescent="0.3">
      <c r="B78" s="324" t="s">
        <v>153</v>
      </c>
      <c r="C78">
        <v>34</v>
      </c>
      <c r="D78">
        <v>27</v>
      </c>
      <c r="E78">
        <v>10</v>
      </c>
      <c r="F78">
        <v>8</v>
      </c>
    </row>
    <row r="79" spans="1:8" x14ac:dyDescent="0.3">
      <c r="B79" s="7" t="s">
        <v>152</v>
      </c>
      <c r="C79">
        <v>52</v>
      </c>
      <c r="D79">
        <v>22</v>
      </c>
      <c r="E79">
        <v>7</v>
      </c>
      <c r="F79">
        <v>9</v>
      </c>
    </row>
    <row r="80" spans="1:8" x14ac:dyDescent="0.3">
      <c r="B80" s="7" t="s">
        <v>146</v>
      </c>
      <c r="C80">
        <v>40</v>
      </c>
      <c r="D80">
        <v>25</v>
      </c>
      <c r="E80">
        <v>11</v>
      </c>
      <c r="F80">
        <v>8</v>
      </c>
    </row>
  </sheetData>
  <autoFilter ref="A1:G74" xr:uid="{8CB82E3C-5D18-4D3D-9A39-2910336BAD96}"/>
  <sortState xmlns:xlrd2="http://schemas.microsoft.com/office/spreadsheetml/2017/richdata2" ref="A2:G72">
    <sortCondition ref="A2:A72"/>
    <sortCondition ref="B2:B72"/>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B4CBC-4BE2-4F49-938F-262D9F5D296A}">
  <dimension ref="A1:D72"/>
  <sheetViews>
    <sheetView workbookViewId="0">
      <pane ySplit="1" topLeftCell="A2" activePane="bottomLeft" state="frozen"/>
      <selection pane="bottomLeft" activeCell="I15" sqref="I15"/>
    </sheetView>
  </sheetViews>
  <sheetFormatPr defaultColWidth="8.6640625" defaultRowHeight="14.4" x14ac:dyDescent="0.3"/>
  <cols>
    <col min="1" max="1" width="7.33203125" bestFit="1" customWidth="1"/>
    <col min="2" max="2" width="29" customWidth="1"/>
    <col min="3" max="3" width="15.33203125" style="28" customWidth="1"/>
    <col min="4" max="4" width="15.109375" bestFit="1" customWidth="1"/>
  </cols>
  <sheetData>
    <row r="1" spans="1:4" x14ac:dyDescent="0.3">
      <c r="A1" s="14" t="s">
        <v>105</v>
      </c>
      <c r="B1" s="14" t="s">
        <v>1</v>
      </c>
      <c r="C1" s="27" t="s">
        <v>116</v>
      </c>
      <c r="D1" s="14" t="s">
        <v>117</v>
      </c>
    </row>
    <row r="2" spans="1:4" x14ac:dyDescent="0.3">
      <c r="A2" t="s">
        <v>25</v>
      </c>
      <c r="B2" t="s">
        <v>125</v>
      </c>
      <c r="C2" t="s">
        <v>120</v>
      </c>
      <c r="D2" t="s">
        <v>121</v>
      </c>
    </row>
    <row r="3" spans="1:4" x14ac:dyDescent="0.3">
      <c r="A3" t="s">
        <v>25</v>
      </c>
      <c r="B3" t="s">
        <v>103</v>
      </c>
      <c r="C3" t="s">
        <v>118</v>
      </c>
      <c r="D3" t="s">
        <v>121</v>
      </c>
    </row>
    <row r="4" spans="1:4" x14ac:dyDescent="0.3">
      <c r="A4" t="s">
        <v>25</v>
      </c>
      <c r="B4" t="s">
        <v>106</v>
      </c>
      <c r="C4" t="s">
        <v>126</v>
      </c>
      <c r="D4" t="s">
        <v>124</v>
      </c>
    </row>
    <row r="5" spans="1:4" x14ac:dyDescent="0.3">
      <c r="A5" t="s">
        <v>25</v>
      </c>
      <c r="B5" t="s">
        <v>107</v>
      </c>
      <c r="C5" t="s">
        <v>120</v>
      </c>
      <c r="D5" t="s">
        <v>124</v>
      </c>
    </row>
    <row r="6" spans="1:4" x14ac:dyDescent="0.3">
      <c r="A6" t="s">
        <v>25</v>
      </c>
      <c r="B6" t="s">
        <v>28</v>
      </c>
      <c r="C6" t="s">
        <v>120</v>
      </c>
      <c r="D6" t="s">
        <v>119</v>
      </c>
    </row>
    <row r="7" spans="1:4" x14ac:dyDescent="0.3">
      <c r="A7" t="s">
        <v>25</v>
      </c>
      <c r="B7" t="s">
        <v>29</v>
      </c>
      <c r="C7" t="s">
        <v>122</v>
      </c>
      <c r="D7" t="s">
        <v>121</v>
      </c>
    </row>
    <row r="8" spans="1:4" x14ac:dyDescent="0.3">
      <c r="A8" t="s">
        <v>25</v>
      </c>
      <c r="B8" t="s">
        <v>30</v>
      </c>
      <c r="C8" t="s">
        <v>118</v>
      </c>
      <c r="D8" t="s">
        <v>124</v>
      </c>
    </row>
    <row r="9" spans="1:4" x14ac:dyDescent="0.3">
      <c r="A9" t="s">
        <v>25</v>
      </c>
      <c r="B9" t="s">
        <v>31</v>
      </c>
      <c r="C9" t="s">
        <v>120</v>
      </c>
      <c r="D9" t="s">
        <v>119</v>
      </c>
    </row>
    <row r="10" spans="1:4" x14ac:dyDescent="0.3">
      <c r="A10" t="s">
        <v>25</v>
      </c>
      <c r="B10" t="s">
        <v>32</v>
      </c>
      <c r="C10" t="s">
        <v>120</v>
      </c>
      <c r="D10" t="s">
        <v>119</v>
      </c>
    </row>
    <row r="11" spans="1:4" x14ac:dyDescent="0.3">
      <c r="A11" t="s">
        <v>25</v>
      </c>
      <c r="B11" t="s">
        <v>33</v>
      </c>
      <c r="C11" t="s">
        <v>120</v>
      </c>
      <c r="D11" t="s">
        <v>123</v>
      </c>
    </row>
    <row r="12" spans="1:4" x14ac:dyDescent="0.3">
      <c r="A12" t="s">
        <v>25</v>
      </c>
      <c r="B12" t="s">
        <v>34</v>
      </c>
      <c r="C12" t="s">
        <v>118</v>
      </c>
      <c r="D12" t="s">
        <v>119</v>
      </c>
    </row>
    <row r="13" spans="1:4" x14ac:dyDescent="0.3">
      <c r="A13" t="s">
        <v>25</v>
      </c>
      <c r="B13" t="s">
        <v>109</v>
      </c>
      <c r="C13" t="s">
        <v>122</v>
      </c>
      <c r="D13" t="s">
        <v>121</v>
      </c>
    </row>
    <row r="14" spans="1:4" x14ac:dyDescent="0.3">
      <c r="A14" t="s">
        <v>25</v>
      </c>
      <c r="B14" t="s">
        <v>36</v>
      </c>
      <c r="C14" t="s">
        <v>120</v>
      </c>
      <c r="D14" t="s">
        <v>121</v>
      </c>
    </row>
    <row r="15" spans="1:4" x14ac:dyDescent="0.3">
      <c r="A15" t="s">
        <v>25</v>
      </c>
      <c r="B15" t="s">
        <v>38</v>
      </c>
      <c r="C15" t="s">
        <v>120</v>
      </c>
      <c r="D15" t="s">
        <v>119</v>
      </c>
    </row>
    <row r="16" spans="1:4" x14ac:dyDescent="0.3">
      <c r="A16" t="s">
        <v>25</v>
      </c>
      <c r="B16" t="s">
        <v>137</v>
      </c>
      <c r="C16" t="s">
        <v>120</v>
      </c>
      <c r="D16" t="s">
        <v>119</v>
      </c>
    </row>
    <row r="17" spans="1:4" x14ac:dyDescent="0.3">
      <c r="A17" t="s">
        <v>25</v>
      </c>
      <c r="B17" t="s">
        <v>41</v>
      </c>
      <c r="C17" t="s">
        <v>118</v>
      </c>
      <c r="D17" t="s">
        <v>121</v>
      </c>
    </row>
    <row r="18" spans="1:4" x14ac:dyDescent="0.3">
      <c r="A18" t="s">
        <v>25</v>
      </c>
      <c r="B18" t="s">
        <v>43</v>
      </c>
      <c r="C18" t="s">
        <v>120</v>
      </c>
      <c r="D18" t="s">
        <v>119</v>
      </c>
    </row>
    <row r="19" spans="1:4" x14ac:dyDescent="0.3">
      <c r="A19" t="s">
        <v>25</v>
      </c>
      <c r="B19" t="s">
        <v>127</v>
      </c>
      <c r="C19" t="s">
        <v>120</v>
      </c>
      <c r="D19" t="s">
        <v>124</v>
      </c>
    </row>
    <row r="20" spans="1:4" x14ac:dyDescent="0.3">
      <c r="A20" t="s">
        <v>25</v>
      </c>
      <c r="B20" t="s">
        <v>245</v>
      </c>
      <c r="C20" t="s">
        <v>120</v>
      </c>
      <c r="D20" t="s">
        <v>119</v>
      </c>
    </row>
    <row r="21" spans="1:4" x14ac:dyDescent="0.3">
      <c r="A21" t="s">
        <v>25</v>
      </c>
      <c r="B21" t="s">
        <v>45</v>
      </c>
      <c r="C21" t="s">
        <v>120</v>
      </c>
      <c r="D21" t="s">
        <v>121</v>
      </c>
    </row>
    <row r="22" spans="1:4" x14ac:dyDescent="0.3">
      <c r="A22" t="s">
        <v>25</v>
      </c>
      <c r="B22" t="s">
        <v>47</v>
      </c>
      <c r="C22" t="s">
        <v>120</v>
      </c>
      <c r="D22" t="s">
        <v>124</v>
      </c>
    </row>
    <row r="23" spans="1:4" x14ac:dyDescent="0.3">
      <c r="A23" t="s">
        <v>48</v>
      </c>
      <c r="B23" t="s">
        <v>49</v>
      </c>
      <c r="C23" t="s">
        <v>118</v>
      </c>
      <c r="D23" t="s">
        <v>121</v>
      </c>
    </row>
    <row r="24" spans="1:4" x14ac:dyDescent="0.3">
      <c r="A24" t="s">
        <v>48</v>
      </c>
      <c r="B24" t="s">
        <v>50</v>
      </c>
      <c r="C24" t="s">
        <v>126</v>
      </c>
      <c r="D24" t="s">
        <v>121</v>
      </c>
    </row>
    <row r="25" spans="1:4" x14ac:dyDescent="0.3">
      <c r="A25" t="s">
        <v>48</v>
      </c>
      <c r="B25" t="s">
        <v>51</v>
      </c>
      <c r="C25" t="s">
        <v>120</v>
      </c>
      <c r="D25" t="s">
        <v>121</v>
      </c>
    </row>
    <row r="26" spans="1:4" x14ac:dyDescent="0.3">
      <c r="A26" t="s">
        <v>48</v>
      </c>
      <c r="B26" t="s">
        <v>52</v>
      </c>
      <c r="C26" t="s">
        <v>120</v>
      </c>
      <c r="D26" t="s">
        <v>119</v>
      </c>
    </row>
    <row r="27" spans="1:4" x14ac:dyDescent="0.3">
      <c r="A27" t="s">
        <v>48</v>
      </c>
      <c r="B27" t="s">
        <v>201</v>
      </c>
      <c r="C27" t="s">
        <v>118</v>
      </c>
      <c r="D27" t="s">
        <v>119</v>
      </c>
    </row>
    <row r="28" spans="1:4" x14ac:dyDescent="0.3">
      <c r="A28" t="s">
        <v>48</v>
      </c>
      <c r="B28" t="s">
        <v>54</v>
      </c>
      <c r="C28" t="s">
        <v>120</v>
      </c>
      <c r="D28" t="s">
        <v>119</v>
      </c>
    </row>
    <row r="29" spans="1:4" x14ac:dyDescent="0.3">
      <c r="A29" t="s">
        <v>48</v>
      </c>
      <c r="B29" t="s">
        <v>56</v>
      </c>
      <c r="C29" t="s">
        <v>120</v>
      </c>
      <c r="D29" t="s">
        <v>123</v>
      </c>
    </row>
    <row r="30" spans="1:4" x14ac:dyDescent="0.3">
      <c r="A30" t="s">
        <v>48</v>
      </c>
      <c r="B30" t="s">
        <v>57</v>
      </c>
      <c r="C30" t="s">
        <v>120</v>
      </c>
      <c r="D30" t="s">
        <v>119</v>
      </c>
    </row>
    <row r="31" spans="1:4" x14ac:dyDescent="0.3">
      <c r="A31" t="s">
        <v>48</v>
      </c>
      <c r="B31" t="s">
        <v>58</v>
      </c>
      <c r="C31" t="s">
        <v>118</v>
      </c>
      <c r="D31" t="s">
        <v>121</v>
      </c>
    </row>
    <row r="32" spans="1:4" x14ac:dyDescent="0.3">
      <c r="A32" t="s">
        <v>48</v>
      </c>
      <c r="B32" t="s">
        <v>59</v>
      </c>
      <c r="C32" t="s">
        <v>118</v>
      </c>
      <c r="D32" t="s">
        <v>121</v>
      </c>
    </row>
    <row r="33" spans="1:4" x14ac:dyDescent="0.3">
      <c r="A33" t="s">
        <v>48</v>
      </c>
      <c r="B33" t="s">
        <v>13</v>
      </c>
      <c r="C33" t="s">
        <v>118</v>
      </c>
      <c r="D33" t="s">
        <v>119</v>
      </c>
    </row>
    <row r="34" spans="1:4" x14ac:dyDescent="0.3">
      <c r="A34" t="s">
        <v>48</v>
      </c>
      <c r="B34" t="s">
        <v>60</v>
      </c>
      <c r="C34" t="s">
        <v>118</v>
      </c>
      <c r="D34" t="s">
        <v>121</v>
      </c>
    </row>
    <row r="35" spans="1:4" x14ac:dyDescent="0.3">
      <c r="A35" t="s">
        <v>48</v>
      </c>
      <c r="B35" t="s">
        <v>61</v>
      </c>
      <c r="C35" t="s">
        <v>118</v>
      </c>
      <c r="D35" t="s">
        <v>124</v>
      </c>
    </row>
    <row r="36" spans="1:4" x14ac:dyDescent="0.3">
      <c r="A36" t="s">
        <v>48</v>
      </c>
      <c r="B36" t="s">
        <v>62</v>
      </c>
      <c r="C36" t="s">
        <v>122</v>
      </c>
      <c r="D36" t="s">
        <v>154</v>
      </c>
    </row>
    <row r="37" spans="1:4" x14ac:dyDescent="0.3">
      <c r="A37" t="s">
        <v>48</v>
      </c>
      <c r="B37" t="s">
        <v>110</v>
      </c>
      <c r="C37" t="s">
        <v>118</v>
      </c>
      <c r="D37" t="s">
        <v>123</v>
      </c>
    </row>
    <row r="38" spans="1:4" x14ac:dyDescent="0.3">
      <c r="A38" t="s">
        <v>48</v>
      </c>
      <c r="B38" t="s">
        <v>93</v>
      </c>
      <c r="C38" t="s">
        <v>136</v>
      </c>
      <c r="D38" t="s">
        <v>121</v>
      </c>
    </row>
    <row r="39" spans="1:4" x14ac:dyDescent="0.3">
      <c r="A39" t="s">
        <v>48</v>
      </c>
      <c r="B39" t="s">
        <v>65</v>
      </c>
      <c r="C39" t="s">
        <v>136</v>
      </c>
      <c r="D39" t="s">
        <v>121</v>
      </c>
    </row>
    <row r="40" spans="1:4" x14ac:dyDescent="0.3">
      <c r="A40" t="s">
        <v>48</v>
      </c>
      <c r="B40" t="s">
        <v>20</v>
      </c>
      <c r="C40" t="s">
        <v>126</v>
      </c>
      <c r="D40" t="s">
        <v>119</v>
      </c>
    </row>
    <row r="41" spans="1:4" x14ac:dyDescent="0.3">
      <c r="A41" t="s">
        <v>48</v>
      </c>
      <c r="B41" t="s">
        <v>21</v>
      </c>
      <c r="C41" t="s">
        <v>120</v>
      </c>
      <c r="D41" t="s">
        <v>123</v>
      </c>
    </row>
    <row r="42" spans="1:4" x14ac:dyDescent="0.3">
      <c r="A42" t="s">
        <v>48</v>
      </c>
      <c r="B42" t="s">
        <v>22</v>
      </c>
      <c r="C42" t="s">
        <v>120</v>
      </c>
      <c r="D42" t="s">
        <v>119</v>
      </c>
    </row>
    <row r="43" spans="1:4" x14ac:dyDescent="0.3">
      <c r="A43" t="s">
        <v>48</v>
      </c>
      <c r="B43" t="s">
        <v>23</v>
      </c>
      <c r="C43" t="s">
        <v>118</v>
      </c>
      <c r="D43" t="s">
        <v>121</v>
      </c>
    </row>
    <row r="44" spans="1:4" x14ac:dyDescent="0.3">
      <c r="A44" t="s">
        <v>48</v>
      </c>
      <c r="B44" t="s">
        <v>94</v>
      </c>
      <c r="C44" t="s">
        <v>118</v>
      </c>
      <c r="D44" t="s">
        <v>121</v>
      </c>
    </row>
    <row r="45" spans="1:4" x14ac:dyDescent="0.3">
      <c r="A45" t="s">
        <v>66</v>
      </c>
      <c r="B45" t="s">
        <v>67</v>
      </c>
      <c r="C45" t="s">
        <v>122</v>
      </c>
      <c r="D45" t="s">
        <v>119</v>
      </c>
    </row>
    <row r="46" spans="1:4" x14ac:dyDescent="0.3">
      <c r="A46" t="s">
        <v>66</v>
      </c>
      <c r="B46" t="s">
        <v>140</v>
      </c>
      <c r="C46" t="s">
        <v>122</v>
      </c>
      <c r="D46" t="s">
        <v>119</v>
      </c>
    </row>
    <row r="47" spans="1:4" x14ac:dyDescent="0.3">
      <c r="A47" t="s">
        <v>66</v>
      </c>
      <c r="B47" t="s">
        <v>68</v>
      </c>
      <c r="C47" t="s">
        <v>136</v>
      </c>
      <c r="D47" t="s">
        <v>121</v>
      </c>
    </row>
    <row r="48" spans="1:4" x14ac:dyDescent="0.3">
      <c r="A48" t="s">
        <v>66</v>
      </c>
      <c r="B48" t="s">
        <v>102</v>
      </c>
      <c r="C48" t="s">
        <v>118</v>
      </c>
      <c r="D48" t="s">
        <v>121</v>
      </c>
    </row>
    <row r="49" spans="1:4" x14ac:dyDescent="0.3">
      <c r="A49" t="s">
        <v>66</v>
      </c>
      <c r="B49" t="s">
        <v>246</v>
      </c>
      <c r="C49" t="s">
        <v>118</v>
      </c>
      <c r="D49" t="s">
        <v>121</v>
      </c>
    </row>
    <row r="50" spans="1:4" x14ac:dyDescent="0.3">
      <c r="A50" t="s">
        <v>66</v>
      </c>
      <c r="B50" t="s">
        <v>71</v>
      </c>
      <c r="C50" t="s">
        <v>118</v>
      </c>
      <c r="D50" t="s">
        <v>121</v>
      </c>
    </row>
    <row r="51" spans="1:4" x14ac:dyDescent="0.3">
      <c r="A51" t="s">
        <v>66</v>
      </c>
      <c r="B51" t="s">
        <v>72</v>
      </c>
      <c r="C51" t="s">
        <v>126</v>
      </c>
      <c r="D51" t="s">
        <v>119</v>
      </c>
    </row>
    <row r="52" spans="1:4" x14ac:dyDescent="0.3">
      <c r="A52" t="s">
        <v>66</v>
      </c>
      <c r="B52" t="s">
        <v>73</v>
      </c>
      <c r="C52" t="s">
        <v>118</v>
      </c>
      <c r="D52" t="s">
        <v>119</v>
      </c>
    </row>
    <row r="53" spans="1:4" x14ac:dyDescent="0.3">
      <c r="A53" t="s">
        <v>66</v>
      </c>
      <c r="B53" t="s">
        <v>8</v>
      </c>
      <c r="C53" t="s">
        <v>120</v>
      </c>
      <c r="D53" t="s">
        <v>124</v>
      </c>
    </row>
    <row r="54" spans="1:4" x14ac:dyDescent="0.3">
      <c r="A54" t="s">
        <v>66</v>
      </c>
      <c r="B54" t="s">
        <v>192</v>
      </c>
      <c r="C54" t="s">
        <v>122</v>
      </c>
      <c r="D54" t="s">
        <v>119</v>
      </c>
    </row>
    <row r="55" spans="1:4" x14ac:dyDescent="0.3">
      <c r="A55" t="s">
        <v>66</v>
      </c>
      <c r="B55" t="s">
        <v>11</v>
      </c>
      <c r="C55" t="s">
        <v>126</v>
      </c>
      <c r="D55" t="s">
        <v>119</v>
      </c>
    </row>
    <row r="56" spans="1:4" x14ac:dyDescent="0.3">
      <c r="A56" t="s">
        <v>66</v>
      </c>
      <c r="B56" t="s">
        <v>12</v>
      </c>
      <c r="C56" t="s">
        <v>136</v>
      </c>
      <c r="D56" t="s">
        <v>121</v>
      </c>
    </row>
    <row r="57" spans="1:4" x14ac:dyDescent="0.3">
      <c r="A57" t="s">
        <v>66</v>
      </c>
      <c r="B57" t="s">
        <v>148</v>
      </c>
      <c r="C57" t="s">
        <v>122</v>
      </c>
      <c r="D57" t="s">
        <v>121</v>
      </c>
    </row>
    <row r="58" spans="1:4" x14ac:dyDescent="0.3">
      <c r="A58" t="s">
        <v>66</v>
      </c>
      <c r="B58" t="s">
        <v>108</v>
      </c>
      <c r="C58" t="s">
        <v>122</v>
      </c>
      <c r="D58" t="s">
        <v>121</v>
      </c>
    </row>
    <row r="59" spans="1:4" x14ac:dyDescent="0.3">
      <c r="A59" t="s">
        <v>66</v>
      </c>
      <c r="B59" t="s">
        <v>104</v>
      </c>
      <c r="C59" t="s">
        <v>126</v>
      </c>
      <c r="D59" t="s">
        <v>124</v>
      </c>
    </row>
    <row r="60" spans="1:4" x14ac:dyDescent="0.3">
      <c r="A60" t="s">
        <v>66</v>
      </c>
      <c r="B60" t="s">
        <v>15</v>
      </c>
      <c r="C60" t="s">
        <v>120</v>
      </c>
      <c r="D60" t="s">
        <v>119</v>
      </c>
    </row>
    <row r="61" spans="1:4" x14ac:dyDescent="0.3">
      <c r="A61" t="s">
        <v>66</v>
      </c>
      <c r="B61" t="s">
        <v>16</v>
      </c>
      <c r="C61" t="s">
        <v>118</v>
      </c>
      <c r="D61" t="s">
        <v>135</v>
      </c>
    </row>
    <row r="62" spans="1:4" x14ac:dyDescent="0.3">
      <c r="A62" t="s">
        <v>66</v>
      </c>
      <c r="B62" t="s">
        <v>193</v>
      </c>
      <c r="C62" t="s">
        <v>118</v>
      </c>
      <c r="D62" t="s">
        <v>124</v>
      </c>
    </row>
    <row r="63" spans="1:4" x14ac:dyDescent="0.3">
      <c r="A63" t="s">
        <v>66</v>
      </c>
      <c r="B63" t="s">
        <v>18</v>
      </c>
      <c r="C63" t="s">
        <v>120</v>
      </c>
      <c r="D63" t="s">
        <v>119</v>
      </c>
    </row>
    <row r="64" spans="1:4" x14ac:dyDescent="0.3">
      <c r="A64" t="s">
        <v>66</v>
      </c>
      <c r="B64" t="s">
        <v>19</v>
      </c>
      <c r="C64" t="s">
        <v>118</v>
      </c>
      <c r="D64" t="s">
        <v>121</v>
      </c>
    </row>
    <row r="65" spans="1:4" x14ac:dyDescent="0.3">
      <c r="A65" t="s">
        <v>66</v>
      </c>
      <c r="B65" t="s">
        <v>86</v>
      </c>
      <c r="C65" t="s">
        <v>118</v>
      </c>
      <c r="D65" t="s">
        <v>123</v>
      </c>
    </row>
    <row r="66" spans="1:4" x14ac:dyDescent="0.3">
      <c r="A66" t="s">
        <v>66</v>
      </c>
      <c r="B66" t="s">
        <v>247</v>
      </c>
      <c r="C66" t="s">
        <v>118</v>
      </c>
      <c r="D66" t="s">
        <v>121</v>
      </c>
    </row>
    <row r="67" spans="1:4" x14ac:dyDescent="0.3">
      <c r="A67" t="s">
        <v>66</v>
      </c>
      <c r="B67" t="s">
        <v>138</v>
      </c>
      <c r="C67" t="s">
        <v>118</v>
      </c>
      <c r="D67" t="s">
        <v>121</v>
      </c>
    </row>
    <row r="68" spans="1:4" x14ac:dyDescent="0.3">
      <c r="A68" t="s">
        <v>66</v>
      </c>
      <c r="B68" t="s">
        <v>75</v>
      </c>
      <c r="C68" t="s">
        <v>122</v>
      </c>
      <c r="D68" t="s">
        <v>121</v>
      </c>
    </row>
    <row r="69" spans="1:4" x14ac:dyDescent="0.3">
      <c r="A69" t="s">
        <v>66</v>
      </c>
      <c r="B69" t="s">
        <v>111</v>
      </c>
      <c r="C69" t="s">
        <v>122</v>
      </c>
      <c r="D69" t="s">
        <v>121</v>
      </c>
    </row>
    <row r="70" spans="1:4" x14ac:dyDescent="0.3">
      <c r="A70" t="s">
        <v>66</v>
      </c>
      <c r="B70" t="s">
        <v>112</v>
      </c>
      <c r="C70" t="s">
        <v>126</v>
      </c>
      <c r="D70" t="s">
        <v>121</v>
      </c>
    </row>
    <row r="71" spans="1:4" x14ac:dyDescent="0.3">
      <c r="A71" t="s">
        <v>66</v>
      </c>
      <c r="B71" t="s">
        <v>24</v>
      </c>
      <c r="C71" t="s">
        <v>120</v>
      </c>
      <c r="D71" t="s">
        <v>124</v>
      </c>
    </row>
    <row r="72" spans="1:4" x14ac:dyDescent="0.3">
      <c r="C72"/>
    </row>
  </sheetData>
  <autoFilter ref="A1:D56" xr:uid="{A9CB4CBC-4BE2-4F49-938F-262D9F5D296A}">
    <sortState xmlns:xlrd2="http://schemas.microsoft.com/office/spreadsheetml/2017/richdata2" ref="A2:D56">
      <sortCondition ref="C2:C56" customList="January,February,March,April,May,June,July,August,September,October,November,December"/>
    </sortState>
  </autoFilter>
  <sortState xmlns:xlrd2="http://schemas.microsoft.com/office/spreadsheetml/2017/richdata2" ref="A2:D72">
    <sortCondition ref="C2:C72" customList="January,February,March,April,May,June,July,August,September,October,November,December"/>
    <sortCondition ref="D2:D72" customList="January,February,March,April,May,June,July,August,September,October,November,December"/>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9F384-783E-4DFC-A17E-E716C58C982A}">
  <dimension ref="A1:E71"/>
  <sheetViews>
    <sheetView workbookViewId="0">
      <selection activeCell="E15" sqref="E15"/>
    </sheetView>
  </sheetViews>
  <sheetFormatPr defaultRowHeight="14.4" x14ac:dyDescent="0.3"/>
  <cols>
    <col min="2" max="2" width="32.109375" customWidth="1"/>
    <col min="3" max="3" width="44.33203125" bestFit="1" customWidth="1"/>
    <col min="4" max="4" width="27.6640625" customWidth="1"/>
    <col min="5" max="5" width="79.6640625" bestFit="1" customWidth="1"/>
  </cols>
  <sheetData>
    <row r="1" spans="1:5" x14ac:dyDescent="0.3">
      <c r="A1" s="14" t="s">
        <v>105</v>
      </c>
      <c r="B1" s="14" t="s">
        <v>1</v>
      </c>
      <c r="C1" s="14" t="s">
        <v>393</v>
      </c>
      <c r="D1" s="14" t="s">
        <v>397</v>
      </c>
      <c r="E1" s="14" t="s">
        <v>394</v>
      </c>
    </row>
    <row r="2" spans="1:5" x14ac:dyDescent="0.3">
      <c r="A2" t="s">
        <v>25</v>
      </c>
      <c r="B2" t="s">
        <v>125</v>
      </c>
      <c r="C2" t="s">
        <v>395</v>
      </c>
    </row>
    <row r="3" spans="1:5" x14ac:dyDescent="0.3">
      <c r="A3" t="s">
        <v>25</v>
      </c>
      <c r="B3" t="s">
        <v>103</v>
      </c>
      <c r="C3" t="s">
        <v>395</v>
      </c>
    </row>
    <row r="4" spans="1:5" x14ac:dyDescent="0.3">
      <c r="A4" t="s">
        <v>25</v>
      </c>
      <c r="B4" t="s">
        <v>106</v>
      </c>
      <c r="C4" t="s">
        <v>396</v>
      </c>
      <c r="D4" t="s">
        <v>395</v>
      </c>
      <c r="E4" t="s">
        <v>395</v>
      </c>
    </row>
    <row r="5" spans="1:5" x14ac:dyDescent="0.3">
      <c r="A5" t="s">
        <v>25</v>
      </c>
      <c r="B5" t="s">
        <v>107</v>
      </c>
      <c r="C5" t="s">
        <v>395</v>
      </c>
    </row>
    <row r="6" spans="1:5" x14ac:dyDescent="0.3">
      <c r="A6" t="s">
        <v>25</v>
      </c>
      <c r="B6" t="s">
        <v>28</v>
      </c>
      <c r="C6" t="s">
        <v>396</v>
      </c>
      <c r="D6" t="s">
        <v>395</v>
      </c>
      <c r="E6" t="s">
        <v>396</v>
      </c>
    </row>
    <row r="7" spans="1:5" x14ac:dyDescent="0.3">
      <c r="A7" t="s">
        <v>25</v>
      </c>
      <c r="B7" t="s">
        <v>29</v>
      </c>
      <c r="C7" t="s">
        <v>395</v>
      </c>
    </row>
    <row r="8" spans="1:5" x14ac:dyDescent="0.3">
      <c r="A8" t="s">
        <v>25</v>
      </c>
      <c r="B8" t="s">
        <v>30</v>
      </c>
      <c r="C8" t="s">
        <v>396</v>
      </c>
      <c r="D8" t="s">
        <v>395</v>
      </c>
      <c r="E8" t="s">
        <v>395</v>
      </c>
    </row>
    <row r="9" spans="1:5" x14ac:dyDescent="0.3">
      <c r="A9" t="s">
        <v>25</v>
      </c>
      <c r="B9" t="s">
        <v>31</v>
      </c>
      <c r="C9" t="s">
        <v>396</v>
      </c>
      <c r="D9" t="s">
        <v>396</v>
      </c>
      <c r="E9" t="s">
        <v>396</v>
      </c>
    </row>
    <row r="10" spans="1:5" x14ac:dyDescent="0.3">
      <c r="A10" t="s">
        <v>25</v>
      </c>
      <c r="B10" t="s">
        <v>32</v>
      </c>
      <c r="C10" t="s">
        <v>396</v>
      </c>
      <c r="D10" t="s">
        <v>395</v>
      </c>
      <c r="E10" t="s">
        <v>395</v>
      </c>
    </row>
    <row r="11" spans="1:5" x14ac:dyDescent="0.3">
      <c r="A11" t="s">
        <v>25</v>
      </c>
      <c r="B11" t="s">
        <v>33</v>
      </c>
      <c r="C11" t="s">
        <v>395</v>
      </c>
    </row>
    <row r="12" spans="1:5" x14ac:dyDescent="0.3">
      <c r="A12" t="s">
        <v>25</v>
      </c>
      <c r="B12" t="s">
        <v>34</v>
      </c>
      <c r="C12" t="s">
        <v>396</v>
      </c>
      <c r="D12" t="s">
        <v>395</v>
      </c>
      <c r="E12" t="s">
        <v>395</v>
      </c>
    </row>
    <row r="13" spans="1:5" x14ac:dyDescent="0.3">
      <c r="A13" t="s">
        <v>25</v>
      </c>
      <c r="B13" t="s">
        <v>109</v>
      </c>
      <c r="C13" t="s">
        <v>396</v>
      </c>
      <c r="D13" t="s">
        <v>395</v>
      </c>
      <c r="E13" t="s">
        <v>395</v>
      </c>
    </row>
    <row r="14" spans="1:5" x14ac:dyDescent="0.3">
      <c r="A14" t="s">
        <v>25</v>
      </c>
      <c r="B14" t="s">
        <v>36</v>
      </c>
      <c r="C14" t="s">
        <v>395</v>
      </c>
    </row>
    <row r="15" spans="1:5" x14ac:dyDescent="0.3">
      <c r="A15" t="s">
        <v>25</v>
      </c>
      <c r="B15" t="s">
        <v>38</v>
      </c>
      <c r="C15" t="s">
        <v>395</v>
      </c>
    </row>
    <row r="16" spans="1:5" x14ac:dyDescent="0.3">
      <c r="A16" t="s">
        <v>25</v>
      </c>
      <c r="B16" t="s">
        <v>137</v>
      </c>
      <c r="C16" t="s">
        <v>396</v>
      </c>
      <c r="D16" t="s">
        <v>395</v>
      </c>
      <c r="E16" t="s">
        <v>395</v>
      </c>
    </row>
    <row r="17" spans="1:5" x14ac:dyDescent="0.3">
      <c r="A17" t="s">
        <v>25</v>
      </c>
      <c r="B17" t="s">
        <v>41</v>
      </c>
      <c r="C17" t="s">
        <v>395</v>
      </c>
    </row>
    <row r="18" spans="1:5" x14ac:dyDescent="0.3">
      <c r="A18" t="s">
        <v>25</v>
      </c>
      <c r="B18" t="s">
        <v>43</v>
      </c>
      <c r="C18" t="s">
        <v>395</v>
      </c>
    </row>
    <row r="19" spans="1:5" x14ac:dyDescent="0.3">
      <c r="A19" t="s">
        <v>25</v>
      </c>
      <c r="B19" t="s">
        <v>127</v>
      </c>
      <c r="C19" t="s">
        <v>396</v>
      </c>
      <c r="D19" t="s">
        <v>395</v>
      </c>
      <c r="E19" t="s">
        <v>395</v>
      </c>
    </row>
    <row r="20" spans="1:5" x14ac:dyDescent="0.3">
      <c r="A20" t="s">
        <v>25</v>
      </c>
      <c r="B20" t="s">
        <v>245</v>
      </c>
      <c r="C20" t="s">
        <v>395</v>
      </c>
    </row>
    <row r="21" spans="1:5" x14ac:dyDescent="0.3">
      <c r="A21" t="s">
        <v>25</v>
      </c>
      <c r="B21" t="s">
        <v>45</v>
      </c>
      <c r="C21" t="s">
        <v>395</v>
      </c>
    </row>
    <row r="22" spans="1:5" x14ac:dyDescent="0.3">
      <c r="A22" t="s">
        <v>25</v>
      </c>
      <c r="B22" t="s">
        <v>47</v>
      </c>
      <c r="C22" t="s">
        <v>395</v>
      </c>
    </row>
    <row r="23" spans="1:5" x14ac:dyDescent="0.3">
      <c r="A23" t="s">
        <v>48</v>
      </c>
      <c r="B23" t="s">
        <v>49</v>
      </c>
      <c r="C23" t="s">
        <v>395</v>
      </c>
    </row>
    <row r="24" spans="1:5" x14ac:dyDescent="0.3">
      <c r="A24" t="s">
        <v>48</v>
      </c>
      <c r="B24" t="s">
        <v>50</v>
      </c>
      <c r="C24" t="s">
        <v>396</v>
      </c>
      <c r="D24" t="s">
        <v>396</v>
      </c>
      <c r="E24" t="s">
        <v>396</v>
      </c>
    </row>
    <row r="25" spans="1:5" x14ac:dyDescent="0.3">
      <c r="A25" t="s">
        <v>48</v>
      </c>
      <c r="B25" t="s">
        <v>51</v>
      </c>
      <c r="C25" t="s">
        <v>395</v>
      </c>
    </row>
    <row r="26" spans="1:5" x14ac:dyDescent="0.3">
      <c r="A26" t="s">
        <v>48</v>
      </c>
      <c r="B26" t="s">
        <v>52</v>
      </c>
      <c r="C26" t="s">
        <v>395</v>
      </c>
    </row>
    <row r="27" spans="1:5" x14ac:dyDescent="0.3">
      <c r="A27" t="s">
        <v>48</v>
      </c>
      <c r="B27" t="s">
        <v>201</v>
      </c>
      <c r="C27" t="s">
        <v>396</v>
      </c>
      <c r="D27" t="s">
        <v>395</v>
      </c>
      <c r="E27" t="s">
        <v>395</v>
      </c>
    </row>
    <row r="28" spans="1:5" x14ac:dyDescent="0.3">
      <c r="A28" t="s">
        <v>48</v>
      </c>
      <c r="B28" t="s">
        <v>54</v>
      </c>
      <c r="C28" t="s">
        <v>395</v>
      </c>
    </row>
    <row r="29" spans="1:5" x14ac:dyDescent="0.3">
      <c r="A29" t="s">
        <v>48</v>
      </c>
      <c r="B29" t="s">
        <v>56</v>
      </c>
      <c r="C29" t="s">
        <v>395</v>
      </c>
    </row>
    <row r="30" spans="1:5" x14ac:dyDescent="0.3">
      <c r="A30" t="s">
        <v>48</v>
      </c>
      <c r="B30" t="s">
        <v>57</v>
      </c>
      <c r="C30" t="s">
        <v>396</v>
      </c>
      <c r="D30" t="s">
        <v>395</v>
      </c>
      <c r="E30" t="s">
        <v>395</v>
      </c>
    </row>
    <row r="31" spans="1:5" x14ac:dyDescent="0.3">
      <c r="A31" t="s">
        <v>48</v>
      </c>
      <c r="B31" t="s">
        <v>58</v>
      </c>
      <c r="C31" t="s">
        <v>396</v>
      </c>
      <c r="D31" t="s">
        <v>395</v>
      </c>
      <c r="E31" t="s">
        <v>396</v>
      </c>
    </row>
    <row r="32" spans="1:5" x14ac:dyDescent="0.3">
      <c r="A32" t="s">
        <v>48</v>
      </c>
      <c r="B32" t="s">
        <v>59</v>
      </c>
      <c r="C32" t="s">
        <v>395</v>
      </c>
    </row>
    <row r="33" spans="1:5" x14ac:dyDescent="0.3">
      <c r="A33" t="s">
        <v>48</v>
      </c>
      <c r="B33" t="s">
        <v>13</v>
      </c>
      <c r="C33" t="s">
        <v>395</v>
      </c>
    </row>
    <row r="34" spans="1:5" x14ac:dyDescent="0.3">
      <c r="A34" t="s">
        <v>48</v>
      </c>
      <c r="B34" t="s">
        <v>60</v>
      </c>
      <c r="C34" t="s">
        <v>395</v>
      </c>
    </row>
    <row r="35" spans="1:5" x14ac:dyDescent="0.3">
      <c r="A35" t="s">
        <v>48</v>
      </c>
      <c r="B35" t="s">
        <v>61</v>
      </c>
      <c r="C35" t="s">
        <v>395</v>
      </c>
    </row>
    <row r="36" spans="1:5" x14ac:dyDescent="0.3">
      <c r="A36" t="s">
        <v>48</v>
      </c>
      <c r="B36" t="s">
        <v>62</v>
      </c>
      <c r="C36" t="s">
        <v>395</v>
      </c>
    </row>
    <row r="37" spans="1:5" x14ac:dyDescent="0.3">
      <c r="A37" t="s">
        <v>48</v>
      </c>
      <c r="B37" t="s">
        <v>110</v>
      </c>
      <c r="C37" t="s">
        <v>395</v>
      </c>
    </row>
    <row r="38" spans="1:5" x14ac:dyDescent="0.3">
      <c r="A38" t="s">
        <v>48</v>
      </c>
      <c r="B38" t="s">
        <v>93</v>
      </c>
      <c r="C38" t="s">
        <v>396</v>
      </c>
      <c r="D38" t="s">
        <v>395</v>
      </c>
      <c r="E38" t="s">
        <v>395</v>
      </c>
    </row>
    <row r="39" spans="1:5" x14ac:dyDescent="0.3">
      <c r="A39" t="s">
        <v>48</v>
      </c>
      <c r="B39" t="s">
        <v>65</v>
      </c>
      <c r="C39" t="s">
        <v>396</v>
      </c>
      <c r="D39" t="s">
        <v>395</v>
      </c>
      <c r="E39" t="s">
        <v>395</v>
      </c>
    </row>
    <row r="40" spans="1:5" x14ac:dyDescent="0.3">
      <c r="A40" t="s">
        <v>48</v>
      </c>
      <c r="B40" t="s">
        <v>20</v>
      </c>
      <c r="C40" t="s">
        <v>396</v>
      </c>
      <c r="D40" t="s">
        <v>395</v>
      </c>
      <c r="E40" t="s">
        <v>395</v>
      </c>
    </row>
    <row r="41" spans="1:5" x14ac:dyDescent="0.3">
      <c r="A41" t="s">
        <v>48</v>
      </c>
      <c r="B41" t="s">
        <v>21</v>
      </c>
      <c r="C41" t="s">
        <v>396</v>
      </c>
      <c r="D41" t="s">
        <v>395</v>
      </c>
      <c r="E41" t="s">
        <v>395</v>
      </c>
    </row>
    <row r="42" spans="1:5" x14ac:dyDescent="0.3">
      <c r="A42" t="s">
        <v>48</v>
      </c>
      <c r="B42" t="s">
        <v>22</v>
      </c>
      <c r="C42" t="s">
        <v>395</v>
      </c>
    </row>
    <row r="43" spans="1:5" x14ac:dyDescent="0.3">
      <c r="A43" t="s">
        <v>48</v>
      </c>
      <c r="B43" t="s">
        <v>23</v>
      </c>
      <c r="C43" t="s">
        <v>395</v>
      </c>
    </row>
    <row r="44" spans="1:5" x14ac:dyDescent="0.3">
      <c r="A44" t="s">
        <v>48</v>
      </c>
      <c r="B44" t="s">
        <v>94</v>
      </c>
      <c r="C44" t="s">
        <v>395</v>
      </c>
    </row>
    <row r="45" spans="1:5" x14ac:dyDescent="0.3">
      <c r="A45" t="s">
        <v>66</v>
      </c>
      <c r="B45" t="s">
        <v>67</v>
      </c>
      <c r="C45" t="s">
        <v>396</v>
      </c>
      <c r="D45" t="s">
        <v>395</v>
      </c>
      <c r="E45" t="s">
        <v>395</v>
      </c>
    </row>
    <row r="46" spans="1:5" x14ac:dyDescent="0.3">
      <c r="A46" t="s">
        <v>66</v>
      </c>
      <c r="B46" t="s">
        <v>140</v>
      </c>
      <c r="C46" t="s">
        <v>395</v>
      </c>
    </row>
    <row r="47" spans="1:5" x14ac:dyDescent="0.3">
      <c r="A47" t="s">
        <v>66</v>
      </c>
      <c r="B47" t="s">
        <v>68</v>
      </c>
      <c r="C47" t="s">
        <v>395</v>
      </c>
    </row>
    <row r="48" spans="1:5" x14ac:dyDescent="0.3">
      <c r="A48" t="s">
        <v>66</v>
      </c>
      <c r="B48" t="s">
        <v>102</v>
      </c>
      <c r="C48" t="s">
        <v>395</v>
      </c>
    </row>
    <row r="49" spans="1:5" x14ac:dyDescent="0.3">
      <c r="A49" t="s">
        <v>66</v>
      </c>
      <c r="B49" t="s">
        <v>246</v>
      </c>
      <c r="C49" t="s">
        <v>395</v>
      </c>
    </row>
    <row r="50" spans="1:5" x14ac:dyDescent="0.3">
      <c r="A50" t="s">
        <v>66</v>
      </c>
      <c r="B50" t="s">
        <v>71</v>
      </c>
      <c r="C50" t="s">
        <v>396</v>
      </c>
      <c r="D50" t="s">
        <v>396</v>
      </c>
      <c r="E50" t="s">
        <v>396</v>
      </c>
    </row>
    <row r="51" spans="1:5" x14ac:dyDescent="0.3">
      <c r="A51" t="s">
        <v>66</v>
      </c>
      <c r="B51" t="s">
        <v>72</v>
      </c>
      <c r="C51" t="s">
        <v>395</v>
      </c>
    </row>
    <row r="52" spans="1:5" x14ac:dyDescent="0.3">
      <c r="A52" t="s">
        <v>66</v>
      </c>
      <c r="B52" t="s">
        <v>73</v>
      </c>
      <c r="C52" t="s">
        <v>396</v>
      </c>
      <c r="D52" t="s">
        <v>395</v>
      </c>
      <c r="E52" t="s">
        <v>395</v>
      </c>
    </row>
    <row r="53" spans="1:5" x14ac:dyDescent="0.3">
      <c r="A53" t="s">
        <v>66</v>
      </c>
      <c r="B53" t="s">
        <v>8</v>
      </c>
      <c r="C53" t="s">
        <v>395</v>
      </c>
    </row>
    <row r="54" spans="1:5" x14ac:dyDescent="0.3">
      <c r="A54" t="s">
        <v>66</v>
      </c>
      <c r="B54" t="s">
        <v>192</v>
      </c>
      <c r="C54" t="s">
        <v>395</v>
      </c>
    </row>
    <row r="55" spans="1:5" x14ac:dyDescent="0.3">
      <c r="A55" t="s">
        <v>66</v>
      </c>
      <c r="B55" t="s">
        <v>11</v>
      </c>
      <c r="C55" t="s">
        <v>395</v>
      </c>
    </row>
    <row r="56" spans="1:5" x14ac:dyDescent="0.3">
      <c r="A56" t="s">
        <v>66</v>
      </c>
      <c r="B56" t="s">
        <v>12</v>
      </c>
      <c r="C56" t="s">
        <v>396</v>
      </c>
      <c r="D56" t="s">
        <v>395</v>
      </c>
      <c r="E56" t="s">
        <v>395</v>
      </c>
    </row>
    <row r="57" spans="1:5" x14ac:dyDescent="0.3">
      <c r="A57" t="s">
        <v>66</v>
      </c>
      <c r="B57" t="s">
        <v>148</v>
      </c>
      <c r="C57" t="s">
        <v>396</v>
      </c>
      <c r="D57" t="s">
        <v>395</v>
      </c>
      <c r="E57" t="s">
        <v>396</v>
      </c>
    </row>
    <row r="58" spans="1:5" x14ac:dyDescent="0.3">
      <c r="A58" t="s">
        <v>66</v>
      </c>
      <c r="B58" t="s">
        <v>108</v>
      </c>
      <c r="C58" t="s">
        <v>395</v>
      </c>
    </row>
    <row r="59" spans="1:5" x14ac:dyDescent="0.3">
      <c r="A59" t="s">
        <v>66</v>
      </c>
      <c r="B59" t="s">
        <v>104</v>
      </c>
      <c r="C59" t="s">
        <v>396</v>
      </c>
      <c r="D59" t="s">
        <v>395</v>
      </c>
      <c r="E59" t="s">
        <v>395</v>
      </c>
    </row>
    <row r="60" spans="1:5" x14ac:dyDescent="0.3">
      <c r="A60" t="s">
        <v>66</v>
      </c>
      <c r="B60" t="s">
        <v>15</v>
      </c>
      <c r="C60" t="s">
        <v>396</v>
      </c>
      <c r="D60" t="s">
        <v>395</v>
      </c>
      <c r="E60" t="s">
        <v>395</v>
      </c>
    </row>
    <row r="61" spans="1:5" x14ac:dyDescent="0.3">
      <c r="A61" t="s">
        <v>66</v>
      </c>
      <c r="B61" t="s">
        <v>16</v>
      </c>
      <c r="C61" t="s">
        <v>396</v>
      </c>
      <c r="D61" t="s">
        <v>395</v>
      </c>
      <c r="E61" t="s">
        <v>395</v>
      </c>
    </row>
    <row r="62" spans="1:5" x14ac:dyDescent="0.3">
      <c r="A62" t="s">
        <v>66</v>
      </c>
      <c r="B62" t="s">
        <v>193</v>
      </c>
      <c r="C62" t="s">
        <v>395</v>
      </c>
    </row>
    <row r="63" spans="1:5" x14ac:dyDescent="0.3">
      <c r="A63" t="s">
        <v>66</v>
      </c>
      <c r="B63" t="s">
        <v>18</v>
      </c>
      <c r="C63" t="s">
        <v>395</v>
      </c>
    </row>
    <row r="64" spans="1:5" x14ac:dyDescent="0.3">
      <c r="A64" t="s">
        <v>66</v>
      </c>
      <c r="B64" t="s">
        <v>19</v>
      </c>
      <c r="C64" t="s">
        <v>395</v>
      </c>
    </row>
    <row r="65" spans="1:5" x14ac:dyDescent="0.3">
      <c r="A65" t="s">
        <v>66</v>
      </c>
      <c r="B65" t="s">
        <v>86</v>
      </c>
      <c r="C65" t="s">
        <v>396</v>
      </c>
      <c r="D65" t="s">
        <v>396</v>
      </c>
      <c r="E65" t="s">
        <v>396</v>
      </c>
    </row>
    <row r="66" spans="1:5" x14ac:dyDescent="0.3">
      <c r="A66" t="s">
        <v>66</v>
      </c>
      <c r="B66" t="s">
        <v>247</v>
      </c>
      <c r="C66" t="s">
        <v>395</v>
      </c>
    </row>
    <row r="67" spans="1:5" x14ac:dyDescent="0.3">
      <c r="A67" t="s">
        <v>66</v>
      </c>
      <c r="B67" t="s">
        <v>138</v>
      </c>
      <c r="C67" t="s">
        <v>396</v>
      </c>
      <c r="D67" t="s">
        <v>395</v>
      </c>
      <c r="E67" t="s">
        <v>395</v>
      </c>
    </row>
    <row r="68" spans="1:5" x14ac:dyDescent="0.3">
      <c r="A68" t="s">
        <v>66</v>
      </c>
      <c r="B68" t="s">
        <v>75</v>
      </c>
      <c r="C68" t="s">
        <v>396</v>
      </c>
      <c r="D68" t="s">
        <v>395</v>
      </c>
      <c r="E68" t="s">
        <v>395</v>
      </c>
    </row>
    <row r="69" spans="1:5" x14ac:dyDescent="0.3">
      <c r="A69" t="s">
        <v>66</v>
      </c>
      <c r="B69" t="s">
        <v>111</v>
      </c>
      <c r="C69" t="s">
        <v>395</v>
      </c>
    </row>
    <row r="70" spans="1:5" x14ac:dyDescent="0.3">
      <c r="A70" t="s">
        <v>66</v>
      </c>
      <c r="B70" t="s">
        <v>112</v>
      </c>
      <c r="C70" t="s">
        <v>395</v>
      </c>
    </row>
    <row r="71" spans="1:5" x14ac:dyDescent="0.3">
      <c r="A71" t="s">
        <v>66</v>
      </c>
      <c r="B71" t="s">
        <v>24</v>
      </c>
      <c r="C71" t="s">
        <v>395</v>
      </c>
    </row>
  </sheetData>
  <autoFilter ref="A1:E71" xr:uid="{EBE9F384-783E-4DFC-A17E-E716C58C982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B145E-34D6-46C0-93FA-F04AF2DC1D29}">
  <dimension ref="A1:K71"/>
  <sheetViews>
    <sheetView zoomScaleNormal="100" workbookViewId="0">
      <pane ySplit="1" topLeftCell="A26" activePane="bottomLeft" state="frozen"/>
      <selection pane="bottomLeft" activeCell="C18" sqref="C18"/>
    </sheetView>
  </sheetViews>
  <sheetFormatPr defaultRowHeight="14.4" x14ac:dyDescent="0.3"/>
  <cols>
    <col min="1" max="1" width="8" style="138" customWidth="1"/>
    <col min="2" max="2" width="29.109375" style="138" customWidth="1"/>
    <col min="3" max="4" width="79.33203125" style="30" customWidth="1"/>
    <col min="5" max="11" width="8.6640625"/>
  </cols>
  <sheetData>
    <row r="1" spans="1:11" s="7" customFormat="1" ht="28.2" x14ac:dyDescent="0.3">
      <c r="A1" s="137" t="s">
        <v>105</v>
      </c>
      <c r="B1" s="137" t="s">
        <v>1</v>
      </c>
      <c r="C1" s="29" t="s">
        <v>129</v>
      </c>
      <c r="D1" s="29" t="s">
        <v>130</v>
      </c>
      <c r="E1" s="19"/>
      <c r="F1" s="19"/>
      <c r="G1" s="19"/>
      <c r="H1" s="19"/>
      <c r="I1" s="19"/>
      <c r="J1" s="19"/>
      <c r="K1" s="19"/>
    </row>
    <row r="2" spans="1:11" x14ac:dyDescent="0.3">
      <c r="A2" t="s">
        <v>25</v>
      </c>
      <c r="B2" t="s">
        <v>125</v>
      </c>
      <c r="C2" s="13" t="s">
        <v>285</v>
      </c>
      <c r="D2" s="13" t="s">
        <v>286</v>
      </c>
    </row>
    <row r="3" spans="1:11" ht="43.2" x14ac:dyDescent="0.3">
      <c r="A3" t="s">
        <v>25</v>
      </c>
      <c r="B3" t="s">
        <v>103</v>
      </c>
      <c r="C3" s="13" t="s">
        <v>287</v>
      </c>
      <c r="D3" s="13" t="s">
        <v>288</v>
      </c>
    </row>
    <row r="4" spans="1:11" ht="57.6" x14ac:dyDescent="0.3">
      <c r="A4" t="s">
        <v>25</v>
      </c>
      <c r="B4" t="s">
        <v>106</v>
      </c>
      <c r="C4" s="13" t="s">
        <v>289</v>
      </c>
      <c r="D4" s="13" t="s">
        <v>290</v>
      </c>
    </row>
    <row r="5" spans="1:11" ht="43.2" x14ac:dyDescent="0.3">
      <c r="A5" t="s">
        <v>25</v>
      </c>
      <c r="B5" t="s">
        <v>107</v>
      </c>
      <c r="C5" s="13" t="s">
        <v>291</v>
      </c>
      <c r="D5" s="13" t="s">
        <v>292</v>
      </c>
    </row>
    <row r="6" spans="1:11" x14ac:dyDescent="0.3">
      <c r="A6" t="s">
        <v>25</v>
      </c>
      <c r="B6" t="s">
        <v>28</v>
      </c>
      <c r="C6" s="13" t="s">
        <v>293</v>
      </c>
      <c r="D6" s="13"/>
    </row>
    <row r="7" spans="1:11" ht="43.2" x14ac:dyDescent="0.3">
      <c r="A7" t="s">
        <v>25</v>
      </c>
      <c r="B7" t="s">
        <v>29</v>
      </c>
      <c r="C7" s="13" t="s">
        <v>294</v>
      </c>
      <c r="D7" s="13" t="s">
        <v>295</v>
      </c>
    </row>
    <row r="8" spans="1:11" x14ac:dyDescent="0.3">
      <c r="A8" t="s">
        <v>25</v>
      </c>
      <c r="B8" t="s">
        <v>30</v>
      </c>
      <c r="C8" s="13"/>
      <c r="D8" s="13"/>
    </row>
    <row r="9" spans="1:11" x14ac:dyDescent="0.3">
      <c r="A9" t="s">
        <v>25</v>
      </c>
      <c r="B9" t="s">
        <v>31</v>
      </c>
      <c r="C9" s="13"/>
      <c r="D9" s="13"/>
    </row>
    <row r="10" spans="1:11" ht="28.8" x14ac:dyDescent="0.3">
      <c r="A10" t="s">
        <v>25</v>
      </c>
      <c r="B10" t="s">
        <v>32</v>
      </c>
      <c r="C10" s="13" t="s">
        <v>296</v>
      </c>
      <c r="D10" s="13" t="s">
        <v>297</v>
      </c>
    </row>
    <row r="11" spans="1:11" ht="57.6" x14ac:dyDescent="0.3">
      <c r="A11" t="s">
        <v>25</v>
      </c>
      <c r="B11" t="s">
        <v>33</v>
      </c>
      <c r="C11" s="13" t="s">
        <v>298</v>
      </c>
      <c r="D11" s="13" t="s">
        <v>299</v>
      </c>
    </row>
    <row r="12" spans="1:11" ht="43.2" x14ac:dyDescent="0.3">
      <c r="A12" t="s">
        <v>25</v>
      </c>
      <c r="B12" t="s">
        <v>34</v>
      </c>
      <c r="C12" s="13" t="s">
        <v>300</v>
      </c>
      <c r="D12" s="13" t="s">
        <v>301</v>
      </c>
    </row>
    <row r="13" spans="1:11" ht="28.8" x14ac:dyDescent="0.3">
      <c r="A13" t="s">
        <v>25</v>
      </c>
      <c r="B13" t="s">
        <v>109</v>
      </c>
      <c r="C13" s="13" t="s">
        <v>302</v>
      </c>
      <c r="D13" s="13"/>
    </row>
    <row r="14" spans="1:11" ht="100.8" x14ac:dyDescent="0.3">
      <c r="A14" t="s">
        <v>25</v>
      </c>
      <c r="B14" t="s">
        <v>36</v>
      </c>
      <c r="C14" s="13" t="s">
        <v>303</v>
      </c>
      <c r="D14" s="13" t="s">
        <v>304</v>
      </c>
    </row>
    <row r="15" spans="1:11" ht="28.8" x14ac:dyDescent="0.3">
      <c r="A15" t="s">
        <v>25</v>
      </c>
      <c r="B15" t="s">
        <v>38</v>
      </c>
      <c r="C15" s="13" t="s">
        <v>305</v>
      </c>
      <c r="D15" s="13" t="s">
        <v>306</v>
      </c>
    </row>
    <row r="16" spans="1:11" x14ac:dyDescent="0.3">
      <c r="A16" t="s">
        <v>25</v>
      </c>
      <c r="B16" t="s">
        <v>137</v>
      </c>
      <c r="C16" s="13" t="s">
        <v>307</v>
      </c>
      <c r="D16" s="13"/>
    </row>
    <row r="17" spans="1:4" ht="43.2" x14ac:dyDescent="0.3">
      <c r="A17" t="s">
        <v>25</v>
      </c>
      <c r="B17" t="s">
        <v>41</v>
      </c>
      <c r="C17" s="13" t="s">
        <v>308</v>
      </c>
      <c r="D17" s="13" t="s">
        <v>309</v>
      </c>
    </row>
    <row r="18" spans="1:4" ht="316.8" x14ac:dyDescent="0.3">
      <c r="A18" t="s">
        <v>25</v>
      </c>
      <c r="B18" t="s">
        <v>43</v>
      </c>
      <c r="C18" s="13" t="s">
        <v>310</v>
      </c>
      <c r="D18" s="13" t="s">
        <v>311</v>
      </c>
    </row>
    <row r="19" spans="1:4" x14ac:dyDescent="0.3">
      <c r="A19" t="s">
        <v>25</v>
      </c>
      <c r="B19" t="s">
        <v>127</v>
      </c>
      <c r="C19" s="13"/>
      <c r="D19" s="13"/>
    </row>
    <row r="20" spans="1:4" ht="72" x14ac:dyDescent="0.3">
      <c r="A20" t="s">
        <v>25</v>
      </c>
      <c r="B20" t="s">
        <v>245</v>
      </c>
      <c r="C20" s="13" t="s">
        <v>312</v>
      </c>
      <c r="D20" s="13" t="s">
        <v>313</v>
      </c>
    </row>
    <row r="21" spans="1:4" ht="28.8" x14ac:dyDescent="0.3">
      <c r="A21" t="s">
        <v>25</v>
      </c>
      <c r="B21" t="s">
        <v>45</v>
      </c>
      <c r="C21" s="13" t="s">
        <v>314</v>
      </c>
      <c r="D21" s="13"/>
    </row>
    <row r="22" spans="1:4" ht="28.8" x14ac:dyDescent="0.3">
      <c r="A22" t="s">
        <v>25</v>
      </c>
      <c r="B22" t="s">
        <v>47</v>
      </c>
      <c r="C22" s="13" t="s">
        <v>315</v>
      </c>
      <c r="D22" s="13" t="s">
        <v>316</v>
      </c>
    </row>
    <row r="23" spans="1:4" ht="57.6" x14ac:dyDescent="0.3">
      <c r="A23" t="s">
        <v>48</v>
      </c>
      <c r="B23" t="s">
        <v>49</v>
      </c>
      <c r="C23" s="13" t="s">
        <v>317</v>
      </c>
      <c r="D23" s="13" t="s">
        <v>318</v>
      </c>
    </row>
    <row r="24" spans="1:4" ht="43.2" x14ac:dyDescent="0.3">
      <c r="A24" t="s">
        <v>48</v>
      </c>
      <c r="B24" t="s">
        <v>50</v>
      </c>
      <c r="C24" s="13" t="s">
        <v>319</v>
      </c>
      <c r="D24" s="13" t="s">
        <v>320</v>
      </c>
    </row>
    <row r="25" spans="1:4" ht="158.4" x14ac:dyDescent="0.3">
      <c r="A25" t="s">
        <v>48</v>
      </c>
      <c r="B25" t="s">
        <v>51</v>
      </c>
      <c r="C25" s="13" t="s">
        <v>321</v>
      </c>
      <c r="D25" s="13" t="s">
        <v>322</v>
      </c>
    </row>
    <row r="26" spans="1:4" ht="28.8" x14ac:dyDescent="0.3">
      <c r="A26" t="s">
        <v>48</v>
      </c>
      <c r="B26" t="s">
        <v>52</v>
      </c>
      <c r="C26" s="13" t="s">
        <v>323</v>
      </c>
      <c r="D26" s="13" t="s">
        <v>324</v>
      </c>
    </row>
    <row r="27" spans="1:4" ht="43.2" x14ac:dyDescent="0.3">
      <c r="A27" t="s">
        <v>48</v>
      </c>
      <c r="B27" t="s">
        <v>201</v>
      </c>
      <c r="C27" s="13" t="s">
        <v>325</v>
      </c>
      <c r="D27" s="13" t="s">
        <v>326</v>
      </c>
    </row>
    <row r="28" spans="1:4" ht="28.8" x14ac:dyDescent="0.3">
      <c r="A28" t="s">
        <v>48</v>
      </c>
      <c r="B28" t="s">
        <v>54</v>
      </c>
      <c r="C28" s="13" t="s">
        <v>327</v>
      </c>
      <c r="D28" s="13" t="s">
        <v>328</v>
      </c>
    </row>
    <row r="29" spans="1:4" ht="129.6" x14ac:dyDescent="0.3">
      <c r="A29" t="s">
        <v>48</v>
      </c>
      <c r="B29" t="s">
        <v>56</v>
      </c>
      <c r="C29" s="13" t="s">
        <v>329</v>
      </c>
      <c r="D29" s="13" t="s">
        <v>330</v>
      </c>
    </row>
    <row r="30" spans="1:4" ht="28.8" x14ac:dyDescent="0.3">
      <c r="A30" t="s">
        <v>48</v>
      </c>
      <c r="B30" t="s">
        <v>57</v>
      </c>
      <c r="C30" s="13" t="s">
        <v>331</v>
      </c>
      <c r="D30" s="13" t="s">
        <v>332</v>
      </c>
    </row>
    <row r="31" spans="1:4" ht="43.2" x14ac:dyDescent="0.3">
      <c r="A31" t="s">
        <v>48</v>
      </c>
      <c r="B31" t="s">
        <v>58</v>
      </c>
      <c r="C31" s="13" t="s">
        <v>333</v>
      </c>
      <c r="D31" s="13" t="s">
        <v>334</v>
      </c>
    </row>
    <row r="32" spans="1:4" ht="28.8" x14ac:dyDescent="0.3">
      <c r="A32" t="s">
        <v>48</v>
      </c>
      <c r="B32" t="s">
        <v>59</v>
      </c>
      <c r="C32" s="13" t="s">
        <v>335</v>
      </c>
      <c r="D32" s="13" t="s">
        <v>336</v>
      </c>
    </row>
    <row r="33" spans="1:4" ht="28.8" x14ac:dyDescent="0.3">
      <c r="A33" t="s">
        <v>48</v>
      </c>
      <c r="B33" t="s">
        <v>13</v>
      </c>
      <c r="C33" s="13" t="s">
        <v>337</v>
      </c>
      <c r="D33" s="13" t="s">
        <v>338</v>
      </c>
    </row>
    <row r="34" spans="1:4" ht="28.8" x14ac:dyDescent="0.3">
      <c r="A34" t="s">
        <v>48</v>
      </c>
      <c r="B34" t="s">
        <v>60</v>
      </c>
      <c r="C34" s="13" t="s">
        <v>339</v>
      </c>
      <c r="D34" s="13"/>
    </row>
    <row r="35" spans="1:4" ht="43.2" x14ac:dyDescent="0.3">
      <c r="A35" t="s">
        <v>48</v>
      </c>
      <c r="B35" t="s">
        <v>61</v>
      </c>
      <c r="C35" s="13" t="s">
        <v>340</v>
      </c>
      <c r="D35" s="13" t="s">
        <v>341</v>
      </c>
    </row>
    <row r="36" spans="1:4" ht="28.8" x14ac:dyDescent="0.3">
      <c r="A36" t="s">
        <v>48</v>
      </c>
      <c r="B36" t="s">
        <v>62</v>
      </c>
      <c r="C36" s="13"/>
      <c r="D36" s="13" t="s">
        <v>342</v>
      </c>
    </row>
    <row r="37" spans="1:4" ht="28.8" x14ac:dyDescent="0.3">
      <c r="A37" t="s">
        <v>48</v>
      </c>
      <c r="B37" t="s">
        <v>110</v>
      </c>
      <c r="C37" s="13" t="s">
        <v>343</v>
      </c>
      <c r="D37" s="13" t="s">
        <v>344</v>
      </c>
    </row>
    <row r="38" spans="1:4" ht="115.2" x14ac:dyDescent="0.3">
      <c r="A38" t="s">
        <v>48</v>
      </c>
      <c r="B38" t="s">
        <v>93</v>
      </c>
      <c r="C38" s="13" t="s">
        <v>345</v>
      </c>
      <c r="D38" s="13" t="s">
        <v>346</v>
      </c>
    </row>
    <row r="39" spans="1:4" ht="28.8" x14ac:dyDescent="0.3">
      <c r="A39" t="s">
        <v>48</v>
      </c>
      <c r="B39" t="s">
        <v>65</v>
      </c>
      <c r="C39" s="13" t="s">
        <v>347</v>
      </c>
      <c r="D39" s="13"/>
    </row>
    <row r="40" spans="1:4" ht="28.8" x14ac:dyDescent="0.3">
      <c r="A40" t="s">
        <v>48</v>
      </c>
      <c r="B40" t="s">
        <v>20</v>
      </c>
      <c r="C40" s="13" t="s">
        <v>348</v>
      </c>
      <c r="D40" s="13" t="s">
        <v>349</v>
      </c>
    </row>
    <row r="41" spans="1:4" ht="28.8" x14ac:dyDescent="0.3">
      <c r="A41" t="s">
        <v>48</v>
      </c>
      <c r="B41" t="s">
        <v>21</v>
      </c>
      <c r="C41" s="13" t="s">
        <v>350</v>
      </c>
      <c r="D41" s="13" t="s">
        <v>351</v>
      </c>
    </row>
    <row r="42" spans="1:4" ht="28.8" x14ac:dyDescent="0.3">
      <c r="A42" t="s">
        <v>48</v>
      </c>
      <c r="B42" t="s">
        <v>22</v>
      </c>
      <c r="C42" s="13" t="s">
        <v>352</v>
      </c>
      <c r="D42" s="13" t="s">
        <v>353</v>
      </c>
    </row>
    <row r="43" spans="1:4" ht="100.8" x14ac:dyDescent="0.3">
      <c r="A43" t="s">
        <v>48</v>
      </c>
      <c r="B43" t="s">
        <v>23</v>
      </c>
      <c r="C43" s="13" t="s">
        <v>354</v>
      </c>
      <c r="D43" s="13" t="s">
        <v>355</v>
      </c>
    </row>
    <row r="44" spans="1:4" x14ac:dyDescent="0.3">
      <c r="A44" t="s">
        <v>48</v>
      </c>
      <c r="B44" t="s">
        <v>94</v>
      </c>
      <c r="C44" s="13" t="s">
        <v>356</v>
      </c>
      <c r="D44" s="13"/>
    </row>
    <row r="45" spans="1:4" x14ac:dyDescent="0.3">
      <c r="A45" t="s">
        <v>66</v>
      </c>
      <c r="B45" t="s">
        <v>67</v>
      </c>
      <c r="C45" s="13"/>
      <c r="D45" s="13" t="s">
        <v>357</v>
      </c>
    </row>
    <row r="46" spans="1:4" x14ac:dyDescent="0.3">
      <c r="A46" t="s">
        <v>66</v>
      </c>
      <c r="B46" t="s">
        <v>140</v>
      </c>
      <c r="C46" s="13"/>
      <c r="D46" s="13"/>
    </row>
    <row r="47" spans="1:4" ht="28.8" x14ac:dyDescent="0.3">
      <c r="A47" t="s">
        <v>66</v>
      </c>
      <c r="B47" t="s">
        <v>68</v>
      </c>
      <c r="C47" s="13" t="s">
        <v>358</v>
      </c>
      <c r="D47" s="13" t="s">
        <v>359</v>
      </c>
    </row>
    <row r="48" spans="1:4" ht="43.2" x14ac:dyDescent="0.3">
      <c r="A48" t="s">
        <v>66</v>
      </c>
      <c r="B48" t="s">
        <v>102</v>
      </c>
      <c r="C48" s="13" t="s">
        <v>360</v>
      </c>
      <c r="D48" s="13" t="s">
        <v>361</v>
      </c>
    </row>
    <row r="49" spans="1:4" ht="187.2" x14ac:dyDescent="0.3">
      <c r="A49" t="s">
        <v>66</v>
      </c>
      <c r="B49" t="s">
        <v>246</v>
      </c>
      <c r="C49" s="13" t="s">
        <v>362</v>
      </c>
      <c r="D49" s="13" t="s">
        <v>363</v>
      </c>
    </row>
    <row r="50" spans="1:4" ht="115.2" x14ac:dyDescent="0.3">
      <c r="A50" t="s">
        <v>66</v>
      </c>
      <c r="B50" t="s">
        <v>71</v>
      </c>
      <c r="C50" s="13" t="s">
        <v>364</v>
      </c>
      <c r="D50" s="13" t="s">
        <v>365</v>
      </c>
    </row>
    <row r="51" spans="1:4" x14ac:dyDescent="0.3">
      <c r="A51" t="s">
        <v>66</v>
      </c>
      <c r="B51" t="s">
        <v>72</v>
      </c>
      <c r="C51" s="13" t="s">
        <v>366</v>
      </c>
      <c r="D51" s="13" t="s">
        <v>367</v>
      </c>
    </row>
    <row r="52" spans="1:4" ht="43.2" x14ac:dyDescent="0.3">
      <c r="A52" t="s">
        <v>66</v>
      </c>
      <c r="B52" t="s">
        <v>73</v>
      </c>
      <c r="C52" s="13" t="s">
        <v>368</v>
      </c>
      <c r="D52" s="13" t="s">
        <v>369</v>
      </c>
    </row>
    <row r="53" spans="1:4" ht="57.6" x14ac:dyDescent="0.3">
      <c r="A53" t="s">
        <v>66</v>
      </c>
      <c r="B53" t="s">
        <v>8</v>
      </c>
      <c r="C53" s="13" t="s">
        <v>370</v>
      </c>
      <c r="D53" s="13" t="s">
        <v>371</v>
      </c>
    </row>
    <row r="54" spans="1:4" ht="57.6" x14ac:dyDescent="0.3">
      <c r="A54" t="s">
        <v>66</v>
      </c>
      <c r="B54" t="s">
        <v>192</v>
      </c>
      <c r="C54" s="13" t="s">
        <v>372</v>
      </c>
      <c r="D54" s="13" t="s">
        <v>373</v>
      </c>
    </row>
    <row r="55" spans="1:4" ht="43.2" x14ac:dyDescent="0.3">
      <c r="A55" t="s">
        <v>66</v>
      </c>
      <c r="B55" t="s">
        <v>11</v>
      </c>
      <c r="C55" s="13" t="s">
        <v>374</v>
      </c>
      <c r="D55" s="13" t="s">
        <v>375</v>
      </c>
    </row>
    <row r="56" spans="1:4" ht="72" x14ac:dyDescent="0.3">
      <c r="A56" t="s">
        <v>66</v>
      </c>
      <c r="B56" t="s">
        <v>12</v>
      </c>
      <c r="C56" s="13" t="s">
        <v>376</v>
      </c>
      <c r="D56" s="13" t="s">
        <v>377</v>
      </c>
    </row>
    <row r="57" spans="1:4" x14ac:dyDescent="0.3">
      <c r="A57" t="s">
        <v>66</v>
      </c>
      <c r="B57" t="s">
        <v>148</v>
      </c>
      <c r="C57" s="13"/>
      <c r="D57" s="13"/>
    </row>
    <row r="58" spans="1:4" x14ac:dyDescent="0.3">
      <c r="A58" t="s">
        <v>66</v>
      </c>
      <c r="B58" t="s">
        <v>108</v>
      </c>
      <c r="C58" s="13"/>
      <c r="D58" s="13"/>
    </row>
    <row r="59" spans="1:4" x14ac:dyDescent="0.3">
      <c r="A59" t="s">
        <v>66</v>
      </c>
      <c r="B59" t="s">
        <v>104</v>
      </c>
      <c r="C59" s="13" t="s">
        <v>378</v>
      </c>
      <c r="D59" s="13" t="s">
        <v>379</v>
      </c>
    </row>
    <row r="60" spans="1:4" x14ac:dyDescent="0.3">
      <c r="A60" t="s">
        <v>66</v>
      </c>
      <c r="B60" t="s">
        <v>15</v>
      </c>
      <c r="C60" s="13"/>
      <c r="D60" s="13"/>
    </row>
    <row r="61" spans="1:4" ht="115.2" x14ac:dyDescent="0.3">
      <c r="A61" t="s">
        <v>66</v>
      </c>
      <c r="B61" t="s">
        <v>16</v>
      </c>
      <c r="C61" s="13" t="s">
        <v>380</v>
      </c>
      <c r="D61" s="13" t="s">
        <v>381</v>
      </c>
    </row>
    <row r="62" spans="1:4" x14ac:dyDescent="0.3">
      <c r="A62" t="s">
        <v>66</v>
      </c>
      <c r="B62" t="s">
        <v>193</v>
      </c>
      <c r="C62" s="13" t="s">
        <v>155</v>
      </c>
      <c r="D62" s="13" t="s">
        <v>382</v>
      </c>
    </row>
    <row r="63" spans="1:4" x14ac:dyDescent="0.3">
      <c r="A63" t="s">
        <v>66</v>
      </c>
      <c r="B63" t="s">
        <v>18</v>
      </c>
      <c r="C63" s="13"/>
      <c r="D63" s="13"/>
    </row>
    <row r="64" spans="1:4" ht="28.8" x14ac:dyDescent="0.3">
      <c r="A64" t="s">
        <v>66</v>
      </c>
      <c r="B64" t="s">
        <v>19</v>
      </c>
      <c r="C64" s="13" t="s">
        <v>383</v>
      </c>
      <c r="D64" s="13" t="s">
        <v>384</v>
      </c>
    </row>
    <row r="65" spans="1:4" x14ac:dyDescent="0.3">
      <c r="A65" t="s">
        <v>66</v>
      </c>
      <c r="B65" t="s">
        <v>86</v>
      </c>
      <c r="C65" s="13"/>
      <c r="D65" s="13"/>
    </row>
    <row r="66" spans="1:4" x14ac:dyDescent="0.3">
      <c r="A66" t="s">
        <v>66</v>
      </c>
      <c r="B66" t="s">
        <v>247</v>
      </c>
      <c r="C66" s="13" t="s">
        <v>385</v>
      </c>
      <c r="D66" s="13" t="s">
        <v>386</v>
      </c>
    </row>
    <row r="67" spans="1:4" ht="28.8" x14ac:dyDescent="0.3">
      <c r="A67" t="s">
        <v>66</v>
      </c>
      <c r="B67" t="s">
        <v>138</v>
      </c>
      <c r="C67" s="13" t="s">
        <v>387</v>
      </c>
      <c r="D67" s="13" t="s">
        <v>388</v>
      </c>
    </row>
    <row r="68" spans="1:4" x14ac:dyDescent="0.3">
      <c r="A68" t="s">
        <v>66</v>
      </c>
      <c r="B68" t="s">
        <v>75</v>
      </c>
      <c r="C68" s="13"/>
      <c r="D68" s="13"/>
    </row>
    <row r="69" spans="1:4" x14ac:dyDescent="0.3">
      <c r="A69" t="s">
        <v>66</v>
      </c>
      <c r="B69" t="s">
        <v>111</v>
      </c>
      <c r="C69" s="13"/>
      <c r="D69" s="13"/>
    </row>
    <row r="70" spans="1:4" ht="15.45" customHeight="1" x14ac:dyDescent="0.3">
      <c r="A70" t="s">
        <v>66</v>
      </c>
      <c r="B70" t="s">
        <v>112</v>
      </c>
      <c r="C70" s="13" t="s">
        <v>389</v>
      </c>
      <c r="D70" s="13" t="s">
        <v>390</v>
      </c>
    </row>
    <row r="71" spans="1:4" ht="43.2" x14ac:dyDescent="0.3">
      <c r="A71" t="s">
        <v>66</v>
      </c>
      <c r="B71" t="s">
        <v>24</v>
      </c>
      <c r="C71" s="13" t="s">
        <v>391</v>
      </c>
      <c r="D71" s="13" t="s">
        <v>392</v>
      </c>
    </row>
  </sheetData>
  <autoFilter ref="A1:B72" xr:uid="{5E1B145E-34D6-46C0-93FA-F04AF2DC1D29}"/>
  <sortState xmlns:xlrd2="http://schemas.microsoft.com/office/spreadsheetml/2017/richdata2" ref="A2:D72">
    <sortCondition ref="A2:A72"/>
    <sortCondition ref="B2:B72"/>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ABD32FE8E5C2C49AA23686E67D2099E" ma:contentTypeVersion="13" ma:contentTypeDescription="Create a new document." ma:contentTypeScope="" ma:versionID="78cd3fb940bb20b47b5e4c589e56b3c6">
  <xsd:schema xmlns:xsd="http://www.w3.org/2001/XMLSchema" xmlns:xs="http://www.w3.org/2001/XMLSchema" xmlns:p="http://schemas.microsoft.com/office/2006/metadata/properties" xmlns:ns3="9172d4d4-baf5-4787-a10b-f3a1d3ab867d" xmlns:ns4="b4fbfaa5-8df5-461f-96a2-ddfc35dfd413" targetNamespace="http://schemas.microsoft.com/office/2006/metadata/properties" ma:root="true" ma:fieldsID="c9ebb5837c36234886c9a9be02860db3" ns3:_="" ns4:_="">
    <xsd:import namespace="9172d4d4-baf5-4787-a10b-f3a1d3ab867d"/>
    <xsd:import namespace="b4fbfaa5-8df5-461f-96a2-ddfc35dfd41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72d4d4-baf5-4787-a10b-f3a1d3ab867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fbfaa5-8df5-461f-96a2-ddfc35dfd41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8DA19F-0F06-47A5-9474-C4F7ED1479C4}">
  <ds:schemaRefs>
    <ds:schemaRef ds:uri="http://schemas.microsoft.com/sharepoint/v3/contenttype/forms"/>
  </ds:schemaRefs>
</ds:datastoreItem>
</file>

<file path=customXml/itemProps2.xml><?xml version="1.0" encoding="utf-8"?>
<ds:datastoreItem xmlns:ds="http://schemas.openxmlformats.org/officeDocument/2006/customXml" ds:itemID="{ACFB177D-C25E-48AD-AA03-2730F6BF4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72d4d4-baf5-4787-a10b-f3a1d3ab867d"/>
    <ds:schemaRef ds:uri="b4fbfaa5-8df5-461f-96a2-ddfc35dfd4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5234AF-BEA5-420B-B308-653BDE82A326}">
  <ds:schemaRefs>
    <ds:schemaRef ds:uri="b4fbfaa5-8df5-461f-96a2-ddfc35dfd413"/>
    <ds:schemaRef ds:uri="http://www.w3.org/XML/1998/namespace"/>
    <ds:schemaRef ds:uri="http://purl.org/dc/elements/1.1/"/>
    <ds:schemaRef ds:uri="http://schemas.openxmlformats.org/package/2006/metadata/core-properties"/>
    <ds:schemaRef ds:uri="http://schemas.microsoft.com/office/2006/documentManagement/types"/>
    <ds:schemaRef ds:uri="9172d4d4-baf5-4787-a10b-f3a1d3ab867d"/>
    <ds:schemaRef ds:uri="http://purl.org/dc/dcmitype/"/>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 Table</vt:lpstr>
      <vt:lpstr>5 PY Participant Comparison</vt:lpstr>
      <vt:lpstr>Alumni Contact</vt:lpstr>
      <vt:lpstr>DEI Efforts</vt:lpstr>
      <vt:lpstr>Matching Scholarships</vt:lpstr>
      <vt:lpstr>BOD Structure</vt:lpstr>
      <vt:lpstr>Months of Operation</vt:lpstr>
      <vt:lpstr>Strategic Planning</vt:lpstr>
      <vt:lpstr>Feedback &amp; Accomplishments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Frankel</dc:creator>
  <cp:lastModifiedBy>Andrew Frankel</cp:lastModifiedBy>
  <dcterms:created xsi:type="dcterms:W3CDTF">2019-10-17T20:53:05Z</dcterms:created>
  <dcterms:modified xsi:type="dcterms:W3CDTF">2024-10-23T15:48:41Z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0x010100BABD32FE8E5C2C49AA23686E67D2099E</vt:lpwstr>
  </property>
</Properties>
</file>