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acementor-my.sharepoint.com/personal/afrankel_acementor_org/Documents/Documents/Program Reports/2021-2022/"/>
    </mc:Choice>
  </mc:AlternateContent>
  <xr:revisionPtr revIDLastSave="947" documentId="8_{B7D9D234-F481-4FAC-B93E-F60608169F6C}" xr6:coauthVersionLast="47" xr6:coauthVersionMax="47" xr10:uidLastSave="{383193B1-FBD3-4687-A359-B9E75927C1E0}"/>
  <bookViews>
    <workbookView xWindow="-28920" yWindow="-120" windowWidth="29040" windowHeight="15840" xr2:uid="{CDD08BF3-7828-4D4B-81E4-5A69D849FD13}"/>
  </bookViews>
  <sheets>
    <sheet name="Summary Table" sheetId="1" r:id="rId1"/>
    <sheet name="4 PY Participant Comparison" sheetId="8" r:id="rId2"/>
    <sheet name="Alumni Contact" sheetId="13" r:id="rId3"/>
    <sheet name="Matching Scholarships" sheetId="16" r:id="rId4"/>
    <sheet name="BOD Structure" sheetId="14" r:id="rId5"/>
    <sheet name="Months of Operation" sheetId="15" r:id="rId6"/>
    <sheet name="Feedback &amp; Accomplishments" sheetId="18" r:id="rId7"/>
  </sheets>
  <definedNames>
    <definedName name="_xlnm._FilterDatabase" localSheetId="4" hidden="1">'BOD Structure'!$A$1:$G$69</definedName>
    <definedName name="_xlnm._FilterDatabase" localSheetId="6" hidden="1">'Feedback &amp; Accomplishments'!$A$1:$D$78</definedName>
    <definedName name="_xlnm._FilterDatabase" localSheetId="3" hidden="1">'Matching Scholarships'!$A$1:$C$12</definedName>
    <definedName name="_xlnm._FilterDatabase" localSheetId="5" hidden="1">'Months of Operation'!$A$1:$D$56</definedName>
    <definedName name="_xlnm._FilterDatabase" localSheetId="0" hidden="1">'Summary Table'!$A$1:$P$80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82" i="8" l="1"/>
  <c r="J82" i="8"/>
  <c r="F82" i="8"/>
  <c r="C71" i="13" l="1"/>
  <c r="D71" i="13"/>
  <c r="E71" i="13"/>
  <c r="F71" i="13"/>
  <c r="G71" i="13"/>
  <c r="H71" i="13"/>
  <c r="I71" i="13"/>
  <c r="J71" i="13"/>
  <c r="K71" i="13"/>
  <c r="C69" i="14"/>
  <c r="D69" i="14"/>
  <c r="E69" i="14"/>
  <c r="F69" i="14"/>
  <c r="E69" i="1" l="1"/>
  <c r="F69" i="1"/>
  <c r="N69" i="1"/>
  <c r="D69" i="1"/>
  <c r="I82" i="8"/>
  <c r="E82" i="8"/>
  <c r="G69" i="1"/>
  <c r="O69" i="1"/>
  <c r="M69" i="1"/>
  <c r="L69" i="1"/>
  <c r="J69" i="1"/>
  <c r="I69" i="1"/>
  <c r="H69" i="1"/>
  <c r="K69" i="1"/>
  <c r="L82" i="8"/>
  <c r="C82" i="8"/>
  <c r="D82" i="8"/>
  <c r="G63" i="8"/>
  <c r="G62" i="8"/>
  <c r="G48" i="8"/>
  <c r="G47" i="8"/>
  <c r="G44" i="8"/>
  <c r="G39" i="8"/>
  <c r="G37" i="8"/>
  <c r="G35" i="8"/>
  <c r="G26" i="8"/>
  <c r="G25" i="8"/>
  <c r="G68" i="8"/>
  <c r="G22" i="8"/>
  <c r="G21" i="8"/>
  <c r="G20" i="8"/>
  <c r="G5" i="8"/>
  <c r="G3" i="8"/>
  <c r="G42" i="8"/>
  <c r="G41" i="8"/>
  <c r="G40" i="8"/>
  <c r="G64" i="8"/>
  <c r="G75" i="8"/>
  <c r="G58" i="8"/>
  <c r="G56" i="8"/>
  <c r="G33" i="8"/>
  <c r="G54" i="8"/>
  <c r="G52" i="8"/>
  <c r="K82" i="8"/>
  <c r="H82" i="8"/>
  <c r="M82" i="8" l="1"/>
  <c r="G82" i="8"/>
</calcChain>
</file>

<file path=xl/sharedStrings.xml><?xml version="1.0" encoding="utf-8"?>
<sst xmlns="http://schemas.openxmlformats.org/spreadsheetml/2006/main" count="1216" uniqueCount="329">
  <si>
    <t>Reg.</t>
  </si>
  <si>
    <t>Affiliate</t>
  </si>
  <si>
    <t>Completed Students</t>
  </si>
  <si>
    <t>Students Reached</t>
  </si>
  <si>
    <t>Completed Mentors &amp; Team Leads</t>
  </si>
  <si>
    <t>Schools</t>
  </si>
  <si>
    <t>Teams</t>
  </si>
  <si>
    <t>BOD</t>
  </si>
  <si>
    <t>IA Central (Des Moines)</t>
  </si>
  <si>
    <t>IA Eastern</t>
  </si>
  <si>
    <t>IA Northwest</t>
  </si>
  <si>
    <t>IL Chicago</t>
  </si>
  <si>
    <t>IN Indianapolis</t>
  </si>
  <si>
    <t>LA New Orleans</t>
  </si>
  <si>
    <t>MN Southern (Mankato)</t>
  </si>
  <si>
    <t>MN Twin Cities</t>
  </si>
  <si>
    <t>MO Kansas City</t>
  </si>
  <si>
    <t>MO Springfield (Ozarks)</t>
  </si>
  <si>
    <t>MO St. Louis</t>
  </si>
  <si>
    <t>NE Omaha</t>
  </si>
  <si>
    <t>TX Austin</t>
  </si>
  <si>
    <t>TX Dallas/Fort Worth</t>
  </si>
  <si>
    <t>TX Houston</t>
  </si>
  <si>
    <t>TX San Antonio</t>
  </si>
  <si>
    <t>WI Milwaukee</t>
  </si>
  <si>
    <t>E</t>
  </si>
  <si>
    <t xml:space="preserve">DC </t>
  </si>
  <si>
    <t>MA Boston</t>
  </si>
  <si>
    <t>MD Annapolis</t>
  </si>
  <si>
    <t>MD Baltimore</t>
  </si>
  <si>
    <t>MD Eastern Shore</t>
  </si>
  <si>
    <t>MD Frederick</t>
  </si>
  <si>
    <t>ME (Portland)</t>
  </si>
  <si>
    <t>NH New Hampshire</t>
  </si>
  <si>
    <t>NJ New Jersey</t>
  </si>
  <si>
    <t>NY Buffalo (WNY)</t>
  </si>
  <si>
    <t>NY Greater New York City</t>
  </si>
  <si>
    <t>NY Hudson Valley</t>
  </si>
  <si>
    <t>NY Rochester</t>
  </si>
  <si>
    <t>NY Upstate  (Albany)</t>
  </si>
  <si>
    <t>OH Cincinnati</t>
  </si>
  <si>
    <t>OH Cleveland</t>
  </si>
  <si>
    <t>OH Columbus</t>
  </si>
  <si>
    <t>OH Greater Akron</t>
  </si>
  <si>
    <t xml:space="preserve">PA Central </t>
  </si>
  <si>
    <t>PA Western (Pittsburgh)</t>
  </si>
  <si>
    <t>PA Lehigh Valley</t>
  </si>
  <si>
    <t>RI Providence/Northern RI</t>
  </si>
  <si>
    <t>S</t>
  </si>
  <si>
    <t>AL Birmingham</t>
  </si>
  <si>
    <t>FL Broward County</t>
  </si>
  <si>
    <t>FL Central (Orlando)</t>
  </si>
  <si>
    <t>FL Northeast (Jacksonville)</t>
  </si>
  <si>
    <t>FL Palm Beach/Martin County</t>
  </si>
  <si>
    <t>FL Polk County</t>
  </si>
  <si>
    <t>FL Sarasota</t>
  </si>
  <si>
    <t>FL Tampa</t>
  </si>
  <si>
    <t>GA Atlanta</t>
  </si>
  <si>
    <t>KY Lexington</t>
  </si>
  <si>
    <t>KY Louisville</t>
  </si>
  <si>
    <t>NC Charlotte</t>
  </si>
  <si>
    <t>NC Raleigh/Durham</t>
  </si>
  <si>
    <t>SC Charleston</t>
  </si>
  <si>
    <t>SC Columbia</t>
  </si>
  <si>
    <t xml:space="preserve">TN Chattanooga </t>
  </si>
  <si>
    <t>TN Nashville</t>
  </si>
  <si>
    <t>W</t>
  </si>
  <si>
    <t>AZ Phoenix</t>
  </si>
  <si>
    <t>CA Inland Empire</t>
  </si>
  <si>
    <t>CA Los Angeles</t>
  </si>
  <si>
    <t xml:space="preserve">CA S.F. Bay Area </t>
  </si>
  <si>
    <t>CA San Diego</t>
  </si>
  <si>
    <t>CO Denver</t>
  </si>
  <si>
    <t>HI Honolulu</t>
  </si>
  <si>
    <t xml:space="preserve">NV Southern Nevada </t>
  </si>
  <si>
    <t>OR Portland</t>
  </si>
  <si>
    <t>WA Seattle</t>
  </si>
  <si>
    <t>Past Program Years</t>
  </si>
  <si>
    <t>17/18</t>
  </si>
  <si>
    <t>16/17</t>
  </si>
  <si>
    <t>15/16</t>
  </si>
  <si>
    <t>14/15</t>
  </si>
  <si>
    <t>Scholarship History</t>
  </si>
  <si>
    <t>18/19</t>
  </si>
  <si>
    <t>MI Southeast (Detroit)</t>
  </si>
  <si>
    <t>UT Salt Lake City</t>
  </si>
  <si>
    <t>DE Delaware</t>
  </si>
  <si>
    <t xml:space="preserve">CT Conneticut </t>
  </si>
  <si>
    <t>NV Southern Nevada (Las Vegas)</t>
  </si>
  <si>
    <t>PA Greater Philadelphia</t>
  </si>
  <si>
    <t>FL Greater Miami</t>
  </si>
  <si>
    <t xml:space="preserve"> </t>
  </si>
  <si>
    <t>Est.</t>
  </si>
  <si>
    <t>Staff FTE</t>
  </si>
  <si>
    <t>19/20</t>
  </si>
  <si>
    <t>TN Knoxville</t>
  </si>
  <si>
    <t>VA Richmond</t>
  </si>
  <si>
    <t>MI Western (Grand Rapids)</t>
  </si>
  <si>
    <t>Completed Students 18/19</t>
  </si>
  <si>
    <t>Students Reached 18/19</t>
  </si>
  <si>
    <t>Students Reached 19/20</t>
  </si>
  <si>
    <t>Completed Students 19/20</t>
  </si>
  <si>
    <t>Completed Mentors &amp; TLs 18-19</t>
  </si>
  <si>
    <t>Completed Mentors &amp; TLs 19-20</t>
  </si>
  <si>
    <t>Includes $400K CMiC Scholarships</t>
  </si>
  <si>
    <t>CA Los Angeles/Orange County</t>
  </si>
  <si>
    <t>DC (Greater Washington Metro Area)</t>
  </si>
  <si>
    <t>MI Western Michigan (Grand Rapids)</t>
  </si>
  <si>
    <t>Region</t>
  </si>
  <si>
    <t>Delaware</t>
  </si>
  <si>
    <t>FL Dade County (Miami)</t>
  </si>
  <si>
    <t>MA Boston/Cambridge</t>
  </si>
  <si>
    <t>MI Southeast Michigan (Detroit)</t>
  </si>
  <si>
    <t>NY Buffalo (Western NY)</t>
  </si>
  <si>
    <t>TN Chattanooga and SE Tennessee</t>
  </si>
  <si>
    <t>UT - Utah (Salt Lake City)</t>
  </si>
  <si>
    <t>WA Seattle, Eastside &amp; Tacoma</t>
  </si>
  <si>
    <t>Executive Board</t>
  </si>
  <si>
    <t>Advisory Council</t>
  </si>
  <si>
    <t>Other (please specify)</t>
  </si>
  <si>
    <t xml:space="preserve">From (month) - </t>
  </si>
  <si>
    <t xml:space="preserve">To (month) - </t>
  </si>
  <si>
    <t>September</t>
  </si>
  <si>
    <t>April</t>
  </si>
  <si>
    <t>October</t>
  </si>
  <si>
    <t>May</t>
  </si>
  <si>
    <t>January</t>
  </si>
  <si>
    <t>February</t>
  </si>
  <si>
    <t>March</t>
  </si>
  <si>
    <t>CT (Hartford, New Haven, New Britain,Bridgeport)</t>
  </si>
  <si>
    <t>November</t>
  </si>
  <si>
    <t>PA Central (Cumberland, Dauphin, Lancaster, York counties)</t>
  </si>
  <si>
    <t>Lawrence Technological University</t>
  </si>
  <si>
    <t>Rochester Institute of Technology</t>
  </si>
  <si>
    <t>CA S.F. Bay Area (incl. Oakland, San Jose, Contra Costa)</t>
  </si>
  <si>
    <t>What can ACE National do to assist your affiliate in the coming year?</t>
  </si>
  <si>
    <t>Does your affiliate have any notable developments or achievements to highlight for the past year?</t>
  </si>
  <si>
    <t>GA Savannah (NEW)</t>
  </si>
  <si>
    <t>20/21</t>
  </si>
  <si>
    <t>SE</t>
  </si>
  <si>
    <t>Completed Students 20/21</t>
  </si>
  <si>
    <t>Students Reached 20/21</t>
  </si>
  <si>
    <t>Completed Mentors &amp; TLs 20-21</t>
  </si>
  <si>
    <t>December</t>
  </si>
  <si>
    <t>August</t>
  </si>
  <si>
    <t>NY Upstate  (Albany)</t>
  </si>
  <si>
    <t>ON Toronto (Canada)</t>
  </si>
  <si>
    <t>GA Savannah</t>
  </si>
  <si>
    <t>CA Capital (Sacramento)</t>
  </si>
  <si>
    <t>University of Washington</t>
  </si>
  <si>
    <t>Institutions that match ACE scholarships</t>
  </si>
  <si>
    <t>No BOD Tiers</t>
  </si>
  <si>
    <t>Associate/Jr. BOD</t>
  </si>
  <si>
    <t>20/21 Totals</t>
  </si>
  <si>
    <t>19/20 Totals</t>
  </si>
  <si>
    <t>19-20 TOTAL</t>
  </si>
  <si>
    <t>Internships</t>
  </si>
  <si>
    <t>Includes $488,500 in National Scholarships</t>
  </si>
  <si>
    <t>MI Capital Region (Lansing Area)</t>
  </si>
  <si>
    <t>Last year's survey participants that did not run program in 21/22 PY</t>
  </si>
  <si>
    <t>Net from 20-21</t>
  </si>
  <si>
    <t>HS Scholarship Recipients</t>
  </si>
  <si>
    <t>Alumni Scholarship Recipients</t>
  </si>
  <si>
    <t>TOTAL for PY 2021-2022</t>
  </si>
  <si>
    <t xml:space="preserve">CA SF Bay Area </t>
  </si>
  <si>
    <t>University of Florida, FAMU, UCF</t>
  </si>
  <si>
    <t>Lawrence Tech University, University of Detroit Mercy</t>
  </si>
  <si>
    <t>University of Louisville</t>
  </si>
  <si>
    <t>Metropolitan Community College; University of Nebraska</t>
  </si>
  <si>
    <t>University of Akron, Kent State, Cleveland State, Cuyahoga Community College and building trades</t>
  </si>
  <si>
    <t>Board Committe Team Members (Non-Voting Members)</t>
  </si>
  <si>
    <t xml:space="preserve">I am not aware of existing board members. </t>
  </si>
  <si>
    <t>Board Committees; Alumni Comm and Mentor Comm</t>
  </si>
  <si>
    <t>We are forming an Associate Board for 2022-2023</t>
  </si>
  <si>
    <t>20-21 TOTAL</t>
  </si>
  <si>
    <t>21-22 TOTAL</t>
  </si>
  <si>
    <t>June</t>
  </si>
  <si>
    <t>Connect us with additional sponsor partners for funding and additional mentors.  Provide opportunities for grants, activities and internship opportunities.</t>
  </si>
  <si>
    <t>Santiago High School has the first "alumni" returning to be a mentor.  A few students are interning with Turner Construction this summer.  We had a $32,000 CMiC scholarship winner.</t>
  </si>
  <si>
    <t>- CMiC scholarships (including trades)  - Won 3rd outstanding mentor award  - Won school champion award  - Awarded $10,000 HCA scholarship  - We have awarded over $825,000 in scholarships since the inception of our program  - Placed high school interns  - Sent three students to Denver</t>
  </si>
  <si>
    <t>The support we receive normally is exactly what we need. I can't think of anything more that ACE National can do to help support our program.</t>
  </si>
  <si>
    <t>We utilized (9) of the ACE Internship stipends. Most of them were used for companies who have never had high school interns before.</t>
  </si>
  <si>
    <t xml:space="preserve">Providing examples from other small ACE affiliates of programming that worked for small groups of volunteers. Specifically how the programs are set up to gather students from all areas of the city. We are currently going to schools which is tedious and has a smaller impact. </t>
  </si>
  <si>
    <t xml:space="preserve">No, last year was a small year for us. Hoping this year is a year of transition. </t>
  </si>
  <si>
    <t>One of our biggest challenges is developing relationships with high schools, getting their energy, resources, attention, and singing the benefits to high schools.  Public schools are the largest challenge.  I don't know how ACE M National could help with this....might be worth discussing at a National level to see if other affiliates have the same challenge.  How can we infiltrate high schools?</t>
  </si>
  <si>
    <t>-</t>
  </si>
  <si>
    <t>Mentor training</t>
  </si>
  <si>
    <t>Not from the past year, but we are working on many exciting things for this coming year.</t>
  </si>
  <si>
    <t xml:space="preserve">1. Allocate a set Denver Camp subsidy (i.e. you put in $1000 and we put in $1000 per camper)  2. Give us better marketing materials - a printed brochure, printed fliers. We desperately need something to hand out at the school during ClubRush. What is ACE, why should you join. But marketing and info targeted locally. You had some great printouts a few years ago and we used them a lot, but they are dated now. Like send me 1000 color brochures that I can give to all our Team Leaders, Boardies, potential firms. We have nothing to send out except a link to your website. When people reach out to me asking 'for more info about the program', I struggle to send them something.   3. Have 1 or 2 Admin retreats each year. I got SO MUCH out of the 2 that we have had (Denver and DC). Super valuable to talk to the other Affiliate Admins, hear what works, ideas. I was so jazzed and motivated after each one of those. Really really important. Please bring that back!!  4. Please give us some 'boiler-plate' copy that we can use in our materials. See below - we are struggling to come up with a concise, well-written simple description of the program. One of our Boardies said that as a parent, if she went onto the website to see what this group is all about and should her child join..she said it is not super clear what we do. There is TONS of info about this and that, but not really a simple 2-3 line solid explainer. </t>
  </si>
  <si>
    <t>Yes! We had 219 Students and 130 Mentors sign up - fabulous after the tough Covid years.   We held our first Trades Day - it was fantastic!  We are now partnering with AGC and the local Community Colleges to promote the Trades more.  We had a huge event at SDSU with over 250 attendees, students, parents, mentors, school staff, Board - all school teams presented their projects and we handed out $120k in scholarships that day!</t>
  </si>
  <si>
    <t>Bridge the gap between national sponsors and affiliates.  Have national sponsors reach out to their regional offices to support different regions by providing mentors and financial support.</t>
  </si>
  <si>
    <t>Well.  Loaded question!  We are celebrating our 20th anniversary this year and just had a fun celebration to commemorate the occasion.  It was attended by past students, mentors and board members, as well as current students, mentors, board members and partner organizations.    We also had a very successful Build Day in partnership with Habitat for Humanity. This will now become an annual event.    We gained A LOT of new teams during the pandemic.  Before the pandemic, we had 28 teams.  We are starting this next program year with over 40.</t>
  </si>
  <si>
    <t xml:space="preserve">Our biggest challenge we see is mentor recruitment.  Weâ€™ve teamed up with our local ABC chapter in efforts of recruiting more mentors and help with our leadership succession planning.  Some of us have been involved with ACE Mentor locally for a decade or more and we need to plan for the future.  From a financial standpoint, we are doing well and will continue to do soâ€”in fact, when our leadership team copied here started with ACE in Orlando, there was little money in the operating budget and as a collective team, we made it a goal to no longer live in the redâ€”since then, we have an operating budget that more than supports our operating and scholarship efforts on an annual basis.   </t>
  </si>
  <si>
    <t xml:space="preserve">We gave out over $40K in scholarships last year (21-22) between local fundraising efforts (80%) and national and local sponsorshipsâ€”HCA and Osceola Education Foundation, respectively (20%).     </t>
  </si>
  <si>
    <t xml:space="preserve">ACE National should continue to find balance between the overall consistency of the program and the individual needs of each specific affiliate. There is sometimes a disconnect between the National offerings/insight and our affiliate challenges, what we have to offer, our student/school engagement, etc. </t>
  </si>
  <si>
    <t>Help identify and recruit Board firms and sponsors</t>
  </si>
  <si>
    <t xml:space="preserve">For the 2021-2022 School year Kansas City mentored in the spring semester at 7 schools. We saw an increase in the number of students and the number of mentors. Our board has grown in the last year and we are continuing to look for new board firms. We once again completed our end of the year live Charente program on a Saturday in May. The students and mentors had a great time competing.  ACE KC again had a CMiC Allen Berg scholarship winner in program. </t>
  </si>
  <si>
    <t>ACE National can be available to help us plan our program and come up with fundraising ideas.</t>
  </si>
  <si>
    <t>n/a</t>
  </si>
  <si>
    <t>Our affiliate provides a program within a school classroom setting using a former mentor/board member in a teaching role.  Through his efforts we have expanded the program to include 2 ACE classes and an Architectural Pathway at the school.</t>
  </si>
  <si>
    <t>ACE National can support our chapter with continued stipend matches for student internship experience, organized alumni  programs and outreach, updated outreach materials, grant support when available</t>
  </si>
  <si>
    <t xml:space="preserve">In addition to university partnership, we are also awarding dual-enrollment credit at LTU (3-credit hours) for all students that complete the ACE program. </t>
  </si>
  <si>
    <t>Fully virtual program. 84 students active, 45 female/39 male, Diverse group of students  41 Active Mentors</t>
  </si>
  <si>
    <t xml:space="preserve">Our affiliate retained students and mentors through the pandemic. We split to a hybrid model where we were able to alternate between virtual and in person sessions. </t>
  </si>
  <si>
    <t>We are trying to make sure firms supporting ACE at the national level who have offices in our area are on our board or investing in our affiliate. Any assistance would be great!</t>
  </si>
  <si>
    <t>Focus more on diversity as an organization, nationally. We do not have much diversity on the Executive Board, Board of Directors, Advisory Council and Regional Directors. The representation should represent our mission, vision, and goals around providing exposure to diverse communities.</t>
  </si>
  <si>
    <t>We had a very diverse pool of students, scholarship recipients, and first time sponsorships.</t>
  </si>
  <si>
    <t xml:space="preserve">A full- or part-time staff person, even if he/she is shared with other affiliates, would be a tremendous help in execution our program year.     Additional growth and access to an alumni database that is available for our affiliate to access would be a huge help as well.  If such a resource were available, we can encourage our current student participates to register within the database.     The wealth of resources ACE National has made available on the website is very helpful, from a planning and instruction perspective but also as a reminder at just how great and meaningful ACE is as a nation-wide organization.  Please continue developing those resources and more importantly, thank you for making that type of investment in us, the local affiliates. </t>
  </si>
  <si>
    <t xml:space="preserve">We awarded just under $100,000 in scholarships to 20 different students from nine different schools across our city, representing the diverse socio-economic composition of our affiliate. As a board and an organization, we're incredibly proud of this accomplishment. </t>
  </si>
  <si>
    <t xml:space="preserve">We appreciate the assistance ACE provides with internship opportunities for students. We've had problems, though, with timely payment to the students. Improving pay disbursement will make the program a more positive experience for the students. </t>
  </si>
  <si>
    <t xml:space="preserve">We had approximately 53 students participate in our program last year. This was the highest number of students to ever participant in our program. </t>
  </si>
  <si>
    <t>As a young and growing program, our ACE regional contact (Tzu Chen) has provided endless help in support. He has also provided contacts to other ACE programs for assistance in developing our board guidelines. We appreciate the continued help.</t>
  </si>
  <si>
    <t>We have grown to three school since 2018. We are looking to add an additional school this year. We also have enhanced our fundraising efforts and began engaging our industry more directly. We provided a well-attended banquet to celebrate the student accomplishments and recognize our donors. We will continue this effort in the upcoming year.</t>
  </si>
  <si>
    <t xml:space="preserve">We have interest to grow and add other schools but struggle to get commitments from additional mentors.   Have a more formal on boarding process for board members and set expectations and guidelines to be a board member. </t>
  </si>
  <si>
    <t xml:space="preserve">Help with recruitment of mentors. </t>
  </si>
  <si>
    <t>ACE National could assist us with our strategic planning efforts, which will be underway in the fall.  Additionally, ACE National can help us navigate having both in person and virtual teams.  We want to continue to engage with students from remote areas, and maintain parity with in person teams.</t>
  </si>
  <si>
    <t xml:space="preserve">ACE of Maine successfully launched our first sponsorship campaign and exceeded the fundraising goals. This achievement was directly tied to our ability to award $10,000 in scholarships, the largest amount in our affiliates history.   ACE of Maine also award its largest single scholarship amount totaling $4,000, and awarded its first construction and trades scholarship to a student going on to work in the trades. </t>
  </si>
  <si>
    <t>Would love some assistance in tracking down alumni to register in the affiliate database.</t>
  </si>
  <si>
    <t xml:space="preserve">Our 2019 ACE Year's project ended up coming to fruition and the building, the AGC Center, will open this fall. Very exciting for our students to see. </t>
  </si>
  <si>
    <t>We would love if ACE National could provide and facilitate more opportunities to connect periodically with other affiliates, in order to share what works and doesn't work for them in regards to recruitment strategies, fundraising events, marketing efforts, etc.</t>
  </si>
  <si>
    <t xml:space="preserve">This year ACE RI awarded $40,000 in scholarships to 8 students, the most we have given in a year to date.  Our highest award went to a student named Tania Guerrero who was also a recipient of a CMiC scholarship. Tania was thrilled but realized that these two scholarships, in addition to a scholarship awarded by the university more than covered the tuition. She graciously offered to return her ACE RI scholarship money, so it could be divided amongst the other recipients. </t>
  </si>
  <si>
    <t>Developing and providing a virtual program in addition to in person which proved to be very successful and will be continued into the coming years.  The newly developed virtual program resulted in student participation across the state.</t>
  </si>
  <si>
    <t xml:space="preserve">Help keep us improving.   We are all volunteer, working professionals.    We have a core group who does everything and other on the preferie who serve when only we need them; for example a lawyer, a CPA.  Would appreciate advice on how to either get them more involved or leave the board. </t>
  </si>
  <si>
    <t>We lost several key board members this year and rebounded nicely.   We have added several important core members  We offered more scholarships than ever before in ACE Mentor of NH</t>
  </si>
  <si>
    <t xml:space="preserve">Nothing specific comes to mind.  It was tremendous help with covering the insurance during the past academic year.  We utilized those available funds to award even more scholarships.  Please note: we are in the process right now of awarding alumni scholarships.  I wanted to make note of this as I could not on previous screens so the total entered was 0.  </t>
  </si>
  <si>
    <t xml:space="preserve">We are very pleased to emerge from the pandemic with most of our teams and overall structure in place.  While not specific to the US south, the pandemic certainly created many challenge down here with a wide range of opinions and beliefs. However, the Nashville BOD and all our amazing mentors worked tremendously hard to put our students first and that is something worth bragging about :)  </t>
  </si>
  <si>
    <t>I owuld like to see an in-person regional or national conference</t>
  </si>
  <si>
    <t>We placed 25 students into summer experiences and piloted 2 camps</t>
  </si>
  <si>
    <t xml:space="preserve">Maintain consistent communication and reasonable guidelines for mentor and student participation in the ever evolving COVID landscape. </t>
  </si>
  <si>
    <t xml:space="preserve">Our Cumberland chapter successfully conducted an in-person program while our combined Dauphin, Lancaster, and York programs once again conducted a successful virtual online program. At the conclusion of these two programs we were able to award 7 scholarships in the amount of $1,000 each for deserving students. </t>
  </si>
  <si>
    <t xml:space="preserve">-Implicit bias training for mentors  -Better contacts management platform  -Continued partnerships for 'summer experiences'  -More national scholarships for affiliate students  </t>
  </si>
  <si>
    <t xml:space="preserve">We reached 20 years! We had a large social event and awarded a record $137,000 in scholarships, bringing our grand total since 2001-2002 to $1,121,000. WOW!! </t>
  </si>
  <si>
    <t>1. Help identify possible paid compliance administrative staff member who can be shared with another affiliate.  2. Continue to connect us with national mentor firms.</t>
  </si>
  <si>
    <t xml:space="preserve">Communications: conducted monthly regional calls, posted 20th anniversary social media campaign, launched ACE SF Bay Area website.  Recognition Program: Shout outs - peer to peer recognition, established 20th anniversary named scholarship for 5 outstanding mentors/volunteers.  Alumni committee: Hosted monthly calls and fireside chats on career development.  Established DE&amp;I committee to develop DE&amp;I goals and strategy. </t>
  </si>
  <si>
    <t xml:space="preserve">We are transitioning to new staff so clear communications regarding national programs (and "how tos") are especially important.     Help establish ways to stay in contact with alumni and support them (especially with info on summer internships).     Help with integrating opportunities in the trades into the program.  </t>
  </si>
  <si>
    <t xml:space="preserve">We awarded a new Oregon record of $115,000 in scholarships and we were able to send 6 students to summer camp. We are grateful to the continued support of our local sponsors to provide scholarships.    We have 10 students participate in a Summer Workplace Experience.    We managed to complete another year of virtual programing with over 100 students and 99 incredible mentors!     The impact of this program is summed up by one of our scholarship recipients, Emily:     "I canâ€™t put into words how grateful I am to have been in this program. I learned so much about the ACE fields from our mentors and the other students. This led me into finally deciding on what sort of path I want to take. Iâ€™m proud to say that I will be studying civil engineering at OSU, like my mentor, Hannah, and this scholarship has definitely made my family and I feel a lot more comfortable about my decision. My family was absolutely ecstatic when I told them the news."     </t>
  </si>
  <si>
    <t xml:space="preserve">We ran a summer program for Wake County Public Schools.  It was a 2 week in-person program and we used one our virtual programs to provide the lecture materials and then had mentors come in to assist the students in doing assignments.  One day we used an AI Company, Cobra Industries to do a Lego Project with the students.  </t>
  </si>
  <si>
    <t xml:space="preserve">I enjoyed meeting with the other large affiliates during the 2020-21 year. In the past year, I didn't feel as much connection to the other chapters, even though the year was, in many ways, more difficult than Covid year 1. It is very helpful to know what other chapters are doing. Also, the more shared resources created by National, the better. For example, we could have more comprehensive mentor training and more focus on "classroom dynamics" etc. </t>
  </si>
  <si>
    <t xml:space="preserve">We survived again. We expanded to host a second Design Build Workshop, although the scale change from 1 to 2 has been challenging. We raised more money for Alumni scholarships, securing an $80,000 gift as a memorial scholarship fund and an additional $10k from a construction company with the promise to continue into the future and a $12,000 donation from an engineering company. </t>
  </si>
  <si>
    <t>Paulette has been amazing at helping us to get up and running!</t>
  </si>
  <si>
    <t xml:space="preserve">We are a new affiliate and successfully implemented an inperson program at a local high school, sent one student to summer camp, placed 4 students w/ internships, and awarded one 4-year/$5k scholarship. </t>
  </si>
  <si>
    <t xml:space="preserve">Create/share more outcome related data adn graphical pieces at national/regional and local level (help us create and align measures).    We dont evaluate each of our individual school programs nor even have standard related to learning objectives for               overall program.  </t>
  </si>
  <si>
    <t xml:space="preserve">We have generated perhaps $75,000 from several philanthropic efforts (with 2-3 other likely grants by the end of the year) and increased our "annual sponsors to $65K, while maintaining our income from Banquet($20K), Sandfest with AIA will generate $10 -12K, up from $8K in 2019 and on track for Golf ($35K).    We will start our 15th year this Fall.  </t>
  </si>
  <si>
    <t xml:space="preserve">I wonder if ACE National could provide a 401K plan or SIMPLE IRA plan for its affiliates? Also possibly life insurance or other benefits that are difficult for a small office to access. </t>
  </si>
  <si>
    <t>* 20 high school students were placed in paid internships or ACE Summer Experiences.   * Governor Charlie Baker spoke at our ACE Networking event on June 9, 2022, and we received news coverage of it on NECN.   * We more than doubled our fundraising for that event, raising $531,000.   * We have plans underway to add two teams for the after-school program beginning in October 2022, for a total of seven teams: six in person and one virtual.   * The Cummings Foundation awarded us a second $100,000 grant in June 2022, to be paid at $50,000/year for two years.  * Among our sponsors for the ACE Networking event, two have made multi-year commitments: Boylston Properties pledged $25,000/year for 5 years, for a total of $125,000. Timberline pledged $10,000/year for five years, for a total of $50,000.</t>
  </si>
  <si>
    <t xml:space="preserve"> Support our outreach efforts to our target firms (those with national involvement).</t>
  </si>
  <si>
    <t>none</t>
  </si>
  <si>
    <t>More regular check-ins with our regional director to provide guidance on strategic planning and ensure we are aware of available resources</t>
  </si>
  <si>
    <t>We had a successful albeit small ACE group last year with only 2 teams. Weâ€™re focused on improving mentor and student recruitment &amp; retention this year.</t>
  </si>
  <si>
    <t>Help with organizing fundraising plan</t>
  </si>
  <si>
    <t>N/A</t>
  </si>
  <si>
    <t>Provide more support for initiatives ACE National would like affiliates to participate in.  For example, having a dedicated person at ACE National to coordinate summer externships for ACE students would be extremely beneficial and ease the burden on local affiliate staff &amp; volunteers.</t>
  </si>
  <si>
    <t>ACE Greater Philly's Design and Build Team completed Phase 2 at Houseman Recreation Center -- students and mentors collaborated with community members from Houseman to develop a design for improving the facade of the existing recreation center.  The team and community decided to collaborate with Walls for Justice and a local landscaper to create murals and increase the visibility of the playground with vibrant signage &amp; positive messaging as well as beautify the entryway with new plantings and mulch.</t>
  </si>
  <si>
    <t>We have really benefited from support from our Regional Directors the past several years (thank you!) - we definitely depend on this and hope for it to continue. We would also appreciate connections/introductions to the local offices of national sponsors, so we can work together to grow our mentor team, sponsorship pipeline, and internship offerings.</t>
  </si>
  <si>
    <t>We sent our second ever team to the National CIRT competition, we hired our first ever Executive Director, our  students won an additional $35,000 in scholarship from ACE National (CMiC, HCA Healthcare, and two Gensler), we  grew our summer work experience program from two to six interns, we approved a three year strategic plan for the affiliate, we handed out our first ever alumni scholarships, we sent our first student to ACE Summer Camp in Denver, we  completed another year of virtual mentoring culminating in a great final showcase of projects showing designs of  pavilions, and we returned to having a few in-person activities for students on Saturdays.</t>
  </si>
  <si>
    <t>Our regional leader, Tzu, has been very helpful in the last two years; providing the proper amount of support and engagement</t>
  </si>
  <si>
    <t>the 2021-2022 program year had significant growth in donations, scholarship, and participation compared to 2020-2021</t>
  </si>
  <si>
    <t>Just getting back to being in-person and increasing the number of schools we provide the program in were big achievements for us after a pandemic.</t>
  </si>
  <si>
    <t>We really appreciate the national scholarship money that has been offered.  I would like to see more.  I would say that an offer to have an office site visit to a sponsor's local office would be great.  We are always looking for a big office to visit.  It would be nice to sponsor lunch for the kids as well.    I would like to see more recognition and possibly gift cards for the school champions.</t>
  </si>
  <si>
    <t>Just a long successful relationship and program with Burke HS in downtown Charleston.  We were able to give the champion the $50 gift card for exemplary champion.</t>
  </si>
  <si>
    <t>Connection to AutoDesk/SketchUp/other software providers</t>
  </si>
  <si>
    <t xml:space="preserve">Hosted successful 1st Trades Day. </t>
  </si>
  <si>
    <t>More summer experiences. Love the learning webinars--it would be fun to do a tips &amp; tricks one</t>
  </si>
  <si>
    <t>Opened the CO Springs team--had 30 students participate the first year.    For the Alumni scholarship questions, I did not include scholarship that were awarded their Senior year of high school but dispersed for the 4 years of college.</t>
  </si>
  <si>
    <t>Wee facilitated two graduating seniors to be working in the trades industry upon graduation (and turning 18).</t>
  </si>
  <si>
    <t>Last year was our very first year.  We were thrilled with the outcome and how the year went.  We are excited to improve on a great year!  We understand we are a smaller BOD and time is limited and intend to grow in a controlled and sustainable manner.  Thank you for all of your support!</t>
  </si>
  <si>
    <t>Continued support for strategic planning meeting, a regional or national seminar or conference like have been had in the past to share best practices.  coordination of Regional Affiliate Administrators to share experiences.  Description of responsibilities of committee lead members.  Some of the tabs on the Tools website do not have links  with information. EX: Board + Mentor solicitations under fundraising.  If ACE National could provide a program for registration of events for all affiliate to use instead of Eventbrite or other platforms that charge fees for fundraising events.</t>
  </si>
  <si>
    <t>We hired an affiliate administrator,  awarded 24,000 in scholarships, we added a new school, we had our first student participate in a summer camp we had 9 students signed up for the Summer Experience and 7 that participated.  We grew our LinkedIn page from 70 to over 300 followers.</t>
  </si>
  <si>
    <t>I think we need to find a part time paid person to take on many of the responsibilities that we don't have time for.  I'll work on this and check with Tzu for assistance to set up.</t>
  </si>
  <si>
    <t>Unfortunately our program ended poorly this last year.  We started with a lot of students who were very much engaged but over the last 5 - 7 weeks most of them dropped out.</t>
  </si>
  <si>
    <t>Looking for updated marketing pieces</t>
  </si>
  <si>
    <t>We grew from a total virtual group in 20/21 with only 3 students, to an in person class of 12 and 3 virtual (live out of area, so participated via TEAMS).</t>
  </si>
  <si>
    <t>Tzu needs to keep doing what he's doing to help us grow this program post Covid</t>
  </si>
  <si>
    <t>We completed programs in two schools!</t>
  </si>
  <si>
    <t>Connecting with AIA and more architects.</t>
  </si>
  <si>
    <t>Tracking scholarships for local affiliate through national database. Get information out sooner on high school internships</t>
  </si>
  <si>
    <t>Keeping us up to date on COVID policies. Assisting in connecting us with Externships/ Internships from National ACE Firms. Assist is the application process for National camps, internships and externships</t>
  </si>
  <si>
    <t>Share practices on how to get a Board engaged and supportive of the Program. Share some ideas on fund raising ideas and some thoughts on how to implement them. Share best practices from affiliated using both in-person and virtual meetings</t>
  </si>
  <si>
    <t>We have no alumni outreach or support at this time.</t>
  </si>
  <si>
    <t>How does your affiliate support alumni? (Check all that apply.)</t>
  </si>
  <si>
    <t>We rely on individual mentors to maintain contact and support alumni.</t>
  </si>
  <si>
    <t>We provide alumni scholarships.</t>
  </si>
  <si>
    <t>We provide alumni internships.</t>
  </si>
  <si>
    <t>We have a newsletter/website for alumni.</t>
  </si>
  <si>
    <t>We encourage alumni to come back as mentors.</t>
  </si>
  <si>
    <t>We invite alumni to different ACE events.</t>
  </si>
  <si>
    <t>We have alumni involvement on board (alumni board seat, alumni committee, etc.).</t>
  </si>
  <si>
    <t>We recognize our alumni and share their stories on social media and in other communications.</t>
  </si>
  <si>
    <t>What other ways does your affiliate support alumni? (Please explain)</t>
  </si>
  <si>
    <t>Reach out via social media</t>
  </si>
  <si>
    <t>We are creating a database so that we can start targeted outreach. We really want to focus heavily on this topic in this next year.</t>
  </si>
  <si>
    <t>We have an alumni job board</t>
  </si>
  <si>
    <t>Our alumni outreach is limited to keeping up with scholarship winners until the scholarship is paid out.</t>
  </si>
  <si>
    <t>We have an Alumni Committee (Board Member is the chair)</t>
  </si>
  <si>
    <t>We plan to start an alumni outreach program for current students in the upcoming year.</t>
  </si>
  <si>
    <t>We have one on one mentors for about 60 alumni, provide professional development events for our alumni and help place the in jobs in the idustry</t>
  </si>
  <si>
    <t xml:space="preserve">We have an alumni committee that organizes, and plans calls, events, and activities for the benefit of ACE alumni </t>
  </si>
  <si>
    <t xml:space="preserve">We are working to build this - it is an element of our strategic plan. </t>
  </si>
  <si>
    <t>We have big plans to grow our alumni support, so we are working on expanding that committee. We gave out our first ever alumni scholarships this year, we are planning to have an event for alumni students, and we want to grow our job board for alumni students on our website.</t>
  </si>
  <si>
    <t>We attempt to help alumni with job references and intern positions</t>
  </si>
  <si>
    <t xml:space="preserve">Currently building Alumni Committee </t>
  </si>
  <si>
    <t>Have them sign-up in database</t>
  </si>
  <si>
    <t>We have an Alumni Director on our Executive Board.</t>
  </si>
  <si>
    <t>Our Affiliate Admin person reaches out once a month to stay connected.</t>
  </si>
  <si>
    <t xml:space="preserve">I'd like to know how other affiliates support alumni relations </t>
  </si>
  <si>
    <t>Indiv. Mentors</t>
  </si>
  <si>
    <t>Scholarships</t>
  </si>
  <si>
    <t>No contact</t>
  </si>
  <si>
    <t>Alum. Mentors</t>
  </si>
  <si>
    <t>Events</t>
  </si>
  <si>
    <t>Share stories</t>
  </si>
  <si>
    <t>Site/Newsletter</t>
  </si>
  <si>
    <t>CT</t>
  </si>
  <si>
    <t>21/22 TOTALS</t>
  </si>
  <si>
    <t>Students Reached 21/22</t>
  </si>
  <si>
    <t>Completed Students 21/22</t>
  </si>
  <si>
    <t>Completed Mentors &amp; TLs 21-22</t>
  </si>
  <si>
    <t>TOTALS</t>
  </si>
  <si>
    <t>X</t>
  </si>
  <si>
    <t>X = Did not run program in 21-22</t>
  </si>
  <si>
    <t>*HS and Alum Scholarships were not broken out prior to 21-22</t>
  </si>
  <si>
    <t>HS Scholarship $</t>
  </si>
  <si>
    <t>Alumni Scholarships $</t>
  </si>
  <si>
    <t>HS + ALUMS*</t>
  </si>
  <si>
    <t>Data Source:</t>
  </si>
  <si>
    <t>ACE Database</t>
  </si>
  <si>
    <t>Affiliate Program Report Survey</t>
  </si>
  <si>
    <t>HS+ Alum:</t>
  </si>
  <si>
    <t>HS + Alum: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</si>
</sst>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43"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
      <sz val="11"/>
      <name val="Calibri"/>
      <family val="2"/>
      <scheme val="minor"/>
    </font>
    <font>
      <b/>
      <sz val="12"/>
      <name val="Calibri"/>
      <family val="2"/>
      <scheme val="minor"/>
    </font>
    <font>
      <b/>
      <sz val="11"/>
      <name val="Calibri"/>
      <family val="2"/>
      <scheme val="minor"/>
    </font>
    <font>
      <sz val="11"/>
      <color rgb="FFFF0000"/>
      <name val="Calibri"/>
      <family val="2"/>
      <scheme val="minor"/>
    </font>
    <font>
      <b/>
      <sz val="12"/>
      <color rgb="FFFF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2"/>
      <color theme="1"/>
      <name val="Calibri"/>
      <family val="2"/>
      <scheme val="minor"/>
    </font>
    <font>
      <sz val="9"/>
      <color theme="1"/>
      <name val="Calibri"/>
      <family val="2"/>
      <scheme val="minor"/>
    </font>
    <font>
      <b/>
      <sz val="14"/>
      <color theme="0"/>
      <name val="Calibri"/>
      <family val="2"/>
      <scheme val="minor"/>
    </font>
    <font>
      <sz val="11"/>
      <color rgb="FF333333"/>
      <name val="Arial"/>
      <family val="2"/>
    </font>
    <font>
      <b/>
      <sz val="11"/>
      <color rgb="FF333333"/>
      <name val="Arial"/>
      <family val="2"/>
    </font>
    <font>
      <sz val="8"/>
      <name val="Calibri"/>
      <family val="2"/>
      <scheme val="minor"/>
    </font>
    <font>
      <b/>
      <sz val="12"/>
      <color rgb="FF0070C0"/>
      <name val="Calibri"/>
      <family val="2"/>
      <scheme val="minor"/>
    </font>
    <font>
      <b/>
      <sz val="12"/>
      <color theme="4"/>
      <name val="Calibri"/>
      <family val="2"/>
      <scheme val="minor"/>
    </font>
    <font>
      <b/>
      <sz val="12"/>
      <color rgb="FF00B050"/>
      <name val="Calibri"/>
      <family val="2"/>
      <scheme val="minor"/>
    </font>
    <font>
      <b/>
      <sz val="12"/>
      <color rgb="FFC00000"/>
      <name val="Calibri"/>
      <family val="2"/>
      <scheme val="minor"/>
    </font>
    <font>
      <sz val="12"/>
      <name val="Calibri"/>
      <family val="2"/>
      <scheme val="minor"/>
    </font>
    <font>
      <sz val="12"/>
      <color rgb="FF0070C0"/>
      <name val="Calibri"/>
      <family val="2"/>
      <scheme val="minor"/>
    </font>
    <font>
      <sz val="12"/>
      <color theme="4"/>
      <name val="Calibri"/>
      <family val="2"/>
      <scheme val="minor"/>
    </font>
    <font>
      <sz val="12"/>
      <color rgb="FF00B050"/>
      <name val="Calibri"/>
      <family val="2"/>
      <scheme val="minor"/>
    </font>
    <font>
      <sz val="12"/>
      <color rgb="FFC00000"/>
      <name val="Calibri"/>
      <family val="2"/>
      <scheme val="minor"/>
    </font>
    <font>
      <sz val="12"/>
      <color rgb="FFFF0000"/>
      <name val="Calibri"/>
      <family val="2"/>
      <scheme val="minor"/>
    </font>
    <font>
      <sz val="12"/>
      <color theme="5" tint="-0.249977111117893"/>
      <name val="Calibri"/>
      <family val="2"/>
      <scheme val="minor"/>
    </font>
    <font>
      <b/>
      <sz val="12"/>
      <color theme="5" tint="-0.249977111117893"/>
      <name val="Calibri"/>
      <family val="2"/>
      <scheme val="minor"/>
    </font>
  </fonts>
  <fills count="3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EAEAE8"/>
      </patternFill>
    </fill>
  </fills>
  <borders count="32">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A6A6A6"/>
      </left>
      <right style="thin">
        <color rgb="FFA6A6A6"/>
      </right>
      <top style="thin">
        <color rgb="FFA6A6A6"/>
      </top>
      <bottom style="thin">
        <color rgb="FFA6A6A6"/>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right/>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2">
    <xf numFmtId="0" fontId="0" fillId="0" borderId="0"/>
    <xf numFmtId="0" fontId="11" fillId="0" borderId="0" applyNumberFormat="0" applyFill="0" applyBorder="0" applyAlignment="0" applyProtection="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5" borderId="0" applyNumberFormat="0" applyBorder="0" applyAlignment="0" applyProtection="0"/>
    <xf numFmtId="0" fontId="16" fillId="6" borderId="0" applyNumberFormat="0" applyBorder="0" applyAlignment="0" applyProtection="0"/>
    <xf numFmtId="0" fontId="17" fillId="7" borderId="0" applyNumberFormat="0" applyBorder="0" applyAlignment="0" applyProtection="0"/>
    <xf numFmtId="0" fontId="18" fillId="8" borderId="10" applyNumberFormat="0" applyAlignment="0" applyProtection="0"/>
    <xf numFmtId="0" fontId="19" fillId="9" borderId="11" applyNumberFormat="0" applyAlignment="0" applyProtection="0"/>
    <xf numFmtId="0" fontId="20" fillId="9" borderId="10" applyNumberFormat="0" applyAlignment="0" applyProtection="0"/>
    <xf numFmtId="0" fontId="21" fillId="0" borderId="12" applyNumberFormat="0" applyFill="0" applyAlignment="0" applyProtection="0"/>
    <xf numFmtId="0" fontId="22" fillId="10" borderId="13" applyNumberFormat="0" applyAlignment="0" applyProtection="0"/>
    <xf numFmtId="0" fontId="8" fillId="0" borderId="0" applyNumberFormat="0" applyFill="0" applyBorder="0" applyAlignment="0" applyProtection="0"/>
    <xf numFmtId="0" fontId="10" fillId="11" borderId="14" applyNumberFormat="0" applyFont="0" applyAlignment="0" applyProtection="0"/>
    <xf numFmtId="0" fontId="23" fillId="0" borderId="0" applyNumberFormat="0" applyFill="0" applyBorder="0" applyAlignment="0" applyProtection="0"/>
    <xf numFmtId="0" fontId="1" fillId="0" borderId="15" applyNumberFormat="0" applyFill="0" applyAlignment="0" applyProtection="0"/>
    <xf numFmtId="0" fontId="24"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4"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24"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24"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24"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24"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cellStyleXfs>
  <cellXfs count="173">
    <xf numFmtId="0" fontId="0" fillId="0" borderId="0" xfId="0"/>
    <xf numFmtId="0" fontId="0" fillId="0" borderId="2" xfId="0" applyBorder="1"/>
    <xf numFmtId="0" fontId="0" fillId="4" borderId="0" xfId="0" applyFill="1"/>
    <xf numFmtId="0" fontId="2" fillId="0" borderId="0" xfId="0" applyFont="1"/>
    <xf numFmtId="0" fontId="2" fillId="4" borderId="0" xfId="0" applyFont="1" applyFill="1"/>
    <xf numFmtId="164" fontId="0" fillId="0" borderId="2" xfId="0" applyNumberFormat="1" applyBorder="1" applyAlignment="1">
      <alignment horizontal="right"/>
    </xf>
    <xf numFmtId="2" fontId="0" fillId="0" borderId="0" xfId="0" applyNumberFormat="1"/>
    <xf numFmtId="164" fontId="0" fillId="0" borderId="0" xfId="0" applyNumberFormat="1"/>
    <xf numFmtId="0" fontId="4" fillId="0" borderId="0" xfId="0" applyFont="1"/>
    <xf numFmtId="0" fontId="1" fillId="0" borderId="0" xfId="0" applyFont="1"/>
    <xf numFmtId="0" fontId="0" fillId="0" borderId="0" xfId="0" applyAlignment="1">
      <alignment horizontal="left"/>
    </xf>
    <xf numFmtId="0" fontId="5" fillId="4" borderId="0" xfId="0" applyFont="1" applyFill="1" applyBorder="1"/>
    <xf numFmtId="0" fontId="7" fillId="2" borderId="6" xfId="0" applyFont="1" applyFill="1" applyBorder="1" applyAlignment="1">
      <alignment horizontal="center" wrapText="1"/>
    </xf>
    <xf numFmtId="0" fontId="7" fillId="2" borderId="1" xfId="0" applyFont="1" applyFill="1" applyBorder="1" applyAlignment="1">
      <alignment horizontal="center" wrapText="1"/>
    </xf>
    <xf numFmtId="0" fontId="8" fillId="0" borderId="0" xfId="0" applyFont="1"/>
    <xf numFmtId="0" fontId="6" fillId="0" borderId="2" xfId="0" applyFont="1" applyBorder="1"/>
    <xf numFmtId="0" fontId="0" fillId="0" borderId="0" xfId="0" applyBorder="1"/>
    <xf numFmtId="0" fontId="5" fillId="4" borderId="2" xfId="0" applyFont="1" applyFill="1" applyBorder="1" applyAlignment="1">
      <alignment horizontal="center"/>
    </xf>
    <xf numFmtId="0" fontId="5" fillId="0" borderId="0" xfId="0" applyFont="1"/>
    <xf numFmtId="0" fontId="5" fillId="0" borderId="2" xfId="0" applyFont="1" applyBorder="1"/>
    <xf numFmtId="0" fontId="25" fillId="0" borderId="2" xfId="0" applyFont="1" applyBorder="1"/>
    <xf numFmtId="0" fontId="0" fillId="0" borderId="0" xfId="0"/>
    <xf numFmtId="0" fontId="0" fillId="0" borderId="0" xfId="0" applyAlignment="1">
      <alignment wrapText="1"/>
    </xf>
    <xf numFmtId="0" fontId="28" fillId="37" borderId="16" xfId="0" applyFont="1" applyFill="1" applyBorder="1"/>
    <xf numFmtId="0" fontId="28" fillId="37" borderId="16" xfId="0" applyFont="1" applyFill="1" applyBorder="1" applyAlignment="1">
      <alignment wrapText="1"/>
    </xf>
    <xf numFmtId="0" fontId="6" fillId="0" borderId="3" xfId="0" applyFont="1" applyBorder="1"/>
    <xf numFmtId="164" fontId="6" fillId="0" borderId="3" xfId="0" applyNumberFormat="1" applyFont="1" applyBorder="1"/>
    <xf numFmtId="2" fontId="6" fillId="0" borderId="3" xfId="0" applyNumberFormat="1" applyFont="1" applyBorder="1"/>
    <xf numFmtId="0" fontId="8" fillId="2" borderId="0" xfId="0" applyFont="1" applyFill="1"/>
    <xf numFmtId="0" fontId="9" fillId="2" borderId="0" xfId="0" applyFont="1" applyFill="1"/>
    <xf numFmtId="0" fontId="0" fillId="2" borderId="0" xfId="0" applyFill="1"/>
    <xf numFmtId="0" fontId="5" fillId="2" borderId="0" xfId="0" applyFont="1" applyFill="1" applyBorder="1"/>
    <xf numFmtId="0" fontId="0" fillId="2" borderId="0" xfId="0" applyFill="1" applyBorder="1"/>
    <xf numFmtId="164" fontId="0" fillId="2" borderId="0" xfId="0" applyNumberFormat="1" applyFill="1"/>
    <xf numFmtId="2" fontId="0" fillId="2" borderId="0" xfId="0" applyNumberFormat="1" applyFill="1"/>
    <xf numFmtId="0" fontId="8" fillId="2" borderId="0" xfId="0" applyFont="1" applyFill="1" applyBorder="1"/>
    <xf numFmtId="0" fontId="9" fillId="2" borderId="0" xfId="0" applyFont="1" applyFill="1" applyBorder="1"/>
    <xf numFmtId="0" fontId="3" fillId="2" borderId="17" xfId="0" applyFont="1" applyFill="1" applyBorder="1" applyAlignment="1">
      <alignment horizontal="center"/>
    </xf>
    <xf numFmtId="0" fontId="0" fillId="2" borderId="18" xfId="0" applyFill="1" applyBorder="1"/>
    <xf numFmtId="0" fontId="0" fillId="2" borderId="19" xfId="0" applyFill="1" applyBorder="1"/>
    <xf numFmtId="0" fontId="0" fillId="4" borderId="2" xfId="0" applyFill="1" applyBorder="1"/>
    <xf numFmtId="164" fontId="0" fillId="4" borderId="2" xfId="0" applyNumberFormat="1" applyFill="1" applyBorder="1"/>
    <xf numFmtId="0" fontId="5" fillId="2" borderId="0" xfId="0" applyFont="1" applyFill="1" applyBorder="1" applyAlignment="1">
      <alignment horizontal="left"/>
    </xf>
    <xf numFmtId="0" fontId="0" fillId="2" borderId="0" xfId="0" applyFont="1" applyFill="1" applyAlignment="1">
      <alignment horizontal="left"/>
    </xf>
    <xf numFmtId="0" fontId="0" fillId="4" borderId="2" xfId="0" applyFill="1" applyBorder="1" applyAlignment="1">
      <alignment horizontal="center"/>
    </xf>
    <xf numFmtId="0" fontId="0" fillId="4" borderId="2" xfId="0" applyFill="1" applyBorder="1" applyAlignment="1">
      <alignment horizontal="center" vertical="center" wrapText="1"/>
    </xf>
    <xf numFmtId="0" fontId="1" fillId="0" borderId="0" xfId="0" applyFont="1"/>
    <xf numFmtId="0" fontId="1" fillId="0" borderId="0" xfId="0" applyFont="1" applyAlignment="1">
      <alignment horizontal="right"/>
    </xf>
    <xf numFmtId="0" fontId="29" fillId="37" borderId="16" xfId="0" applyFont="1" applyFill="1" applyBorder="1"/>
    <xf numFmtId="0" fontId="1" fillId="2" borderId="20" xfId="0" applyFont="1" applyFill="1" applyBorder="1"/>
    <xf numFmtId="0" fontId="0" fillId="2" borderId="20" xfId="0" applyFill="1" applyBorder="1"/>
    <xf numFmtId="0" fontId="5" fillId="2" borderId="20" xfId="0" applyFont="1" applyFill="1" applyBorder="1"/>
    <xf numFmtId="0" fontId="8" fillId="2" borderId="20" xfId="0" applyFont="1" applyFill="1" applyBorder="1"/>
    <xf numFmtId="164" fontId="5" fillId="0" borderId="2" xfId="0" applyNumberFormat="1" applyFont="1" applyBorder="1"/>
    <xf numFmtId="164" fontId="0" fillId="0" borderId="2" xfId="0" applyNumberFormat="1" applyBorder="1"/>
    <xf numFmtId="0" fontId="0" fillId="0" borderId="0" xfId="0" applyAlignment="1"/>
    <xf numFmtId="0" fontId="0" fillId="0" borderId="5" xfId="0" applyBorder="1" applyAlignment="1"/>
    <xf numFmtId="0" fontId="5" fillId="0" borderId="0" xfId="0" applyFont="1" applyAlignment="1"/>
    <xf numFmtId="0" fontId="5" fillId="0" borderId="5" xfId="0" applyFont="1" applyBorder="1" applyAlignment="1"/>
    <xf numFmtId="0" fontId="0" fillId="4" borderId="2" xfId="0" applyFill="1" applyBorder="1" applyAlignment="1"/>
    <xf numFmtId="0" fontId="0" fillId="4" borderId="2" xfId="0" applyFont="1" applyFill="1" applyBorder="1" applyAlignment="1">
      <alignment horizontal="left"/>
    </xf>
    <xf numFmtId="0" fontId="0" fillId="4" borderId="2" xfId="0" applyFont="1" applyFill="1" applyBorder="1" applyAlignment="1">
      <alignment horizontal="right"/>
    </xf>
    <xf numFmtId="0" fontId="8" fillId="0" borderId="5" xfId="0" applyFont="1" applyBorder="1" applyAlignment="1"/>
    <xf numFmtId="0" fontId="3" fillId="2" borderId="18" xfId="0" applyFont="1" applyFill="1" applyBorder="1" applyAlignment="1">
      <alignment horizontal="center"/>
    </xf>
    <xf numFmtId="0" fontId="5" fillId="4" borderId="0" xfId="0" applyFont="1" applyFill="1" applyBorder="1" applyAlignment="1">
      <alignment horizontal="center"/>
    </xf>
    <xf numFmtId="0" fontId="5" fillId="0" borderId="0" xfId="0" applyFont="1" applyBorder="1" applyAlignment="1"/>
    <xf numFmtId="0" fontId="8" fillId="2" borderId="18" xfId="0" applyFont="1" applyFill="1" applyBorder="1"/>
    <xf numFmtId="0" fontId="0" fillId="0" borderId="0" xfId="0" applyBorder="1" applyAlignment="1">
      <alignment horizontal="left"/>
    </xf>
    <xf numFmtId="0" fontId="0" fillId="0" borderId="0" xfId="0" applyFill="1" applyBorder="1"/>
    <xf numFmtId="0" fontId="3" fillId="2" borderId="0" xfId="0" applyFont="1" applyFill="1" applyBorder="1" applyAlignment="1">
      <alignment horizontal="center"/>
    </xf>
    <xf numFmtId="14" fontId="28" fillId="37" borderId="16" xfId="0" applyNumberFormat="1" applyFont="1" applyFill="1" applyBorder="1"/>
    <xf numFmtId="14" fontId="0" fillId="0" borderId="0" xfId="0" applyNumberFormat="1"/>
    <xf numFmtId="0" fontId="29" fillId="37" borderId="16" xfId="0" applyFont="1" applyFill="1" applyBorder="1" applyAlignment="1">
      <alignment wrapText="1" shrinkToFit="1"/>
    </xf>
    <xf numFmtId="0" fontId="0" fillId="0" borderId="0" xfId="0" applyAlignment="1">
      <alignment wrapText="1" shrinkToFit="1"/>
    </xf>
    <xf numFmtId="0" fontId="0" fillId="0" borderId="22" xfId="0" applyBorder="1"/>
    <xf numFmtId="0" fontId="0" fillId="0" borderId="22" xfId="0" applyFill="1" applyBorder="1"/>
    <xf numFmtId="0" fontId="0" fillId="0" borderId="22" xfId="0" applyBorder="1" applyAlignment="1">
      <alignment horizontal="right"/>
    </xf>
    <xf numFmtId="0" fontId="0" fillId="0" borderId="0" xfId="0" applyAlignment="1">
      <alignment horizontal="right"/>
    </xf>
    <xf numFmtId="0" fontId="5" fillId="0" borderId="5" xfId="0" applyFont="1" applyBorder="1"/>
    <xf numFmtId="0" fontId="25" fillId="4" borderId="0" xfId="0" applyFont="1" applyFill="1"/>
    <xf numFmtId="0" fontId="2" fillId="36" borderId="2" xfId="0" applyFont="1" applyFill="1" applyBorder="1" applyAlignment="1">
      <alignment horizontal="center" wrapText="1"/>
    </xf>
    <xf numFmtId="0" fontId="31" fillId="36" borderId="2" xfId="0" applyFont="1" applyFill="1" applyBorder="1" applyAlignment="1">
      <alignment horizontal="center" wrapText="1"/>
    </xf>
    <xf numFmtId="0" fontId="32" fillId="36" borderId="2" xfId="0" applyFont="1" applyFill="1" applyBorder="1" applyAlignment="1">
      <alignment horizontal="center" wrapText="1"/>
    </xf>
    <xf numFmtId="0" fontId="32" fillId="3" borderId="2" xfId="0" applyFont="1" applyFill="1" applyBorder="1" applyAlignment="1">
      <alignment horizontal="center" wrapText="1"/>
    </xf>
    <xf numFmtId="0" fontId="33" fillId="36" borderId="2" xfId="0" applyFont="1" applyFill="1" applyBorder="1" applyAlignment="1">
      <alignment horizontal="center" wrapText="1"/>
    </xf>
    <xf numFmtId="0" fontId="33" fillId="3" borderId="2" xfId="0" applyFont="1" applyFill="1" applyBorder="1" applyAlignment="1">
      <alignment horizontal="center" wrapText="1"/>
    </xf>
    <xf numFmtId="0" fontId="34" fillId="36" borderId="2" xfId="0" applyFont="1" applyFill="1" applyBorder="1" applyAlignment="1">
      <alignment horizontal="center" wrapText="1"/>
    </xf>
    <xf numFmtId="0" fontId="34" fillId="3" borderId="2" xfId="0" applyFont="1" applyFill="1" applyBorder="1" applyAlignment="1">
      <alignment horizontal="center" wrapText="1"/>
    </xf>
    <xf numFmtId="0" fontId="35" fillId="0" borderId="0" xfId="0" applyFont="1"/>
    <xf numFmtId="0" fontId="36" fillId="3" borderId="2" xfId="0" applyFont="1" applyFill="1" applyBorder="1" applyAlignment="1">
      <alignment horizontal="right"/>
    </xf>
    <xf numFmtId="0" fontId="37" fillId="3" borderId="2" xfId="0" applyFont="1" applyFill="1" applyBorder="1" applyAlignment="1">
      <alignment horizontal="right"/>
    </xf>
    <xf numFmtId="0" fontId="38" fillId="3" borderId="2" xfId="0" applyFont="1" applyFill="1" applyBorder="1" applyAlignment="1">
      <alignment horizontal="right"/>
    </xf>
    <xf numFmtId="0" fontId="39" fillId="3" borderId="2" xfId="0" applyFont="1" applyFill="1" applyBorder="1" applyAlignment="1">
      <alignment horizontal="right"/>
    </xf>
    <xf numFmtId="0" fontId="25" fillId="0" borderId="0" xfId="0" applyFont="1"/>
    <xf numFmtId="0" fontId="35" fillId="0" borderId="2" xfId="0" applyFont="1" applyBorder="1"/>
    <xf numFmtId="0" fontId="25" fillId="0" borderId="0" xfId="0" applyFont="1" applyFill="1" applyBorder="1"/>
    <xf numFmtId="0" fontId="37" fillId="3" borderId="2" xfId="0" applyFont="1" applyFill="1" applyBorder="1" applyAlignment="1">
      <alignment horizontal="right" wrapText="1"/>
    </xf>
    <xf numFmtId="0" fontId="38" fillId="3" borderId="2" xfId="0" applyFont="1" applyFill="1" applyBorder="1" applyAlignment="1">
      <alignment horizontal="right" wrapText="1"/>
    </xf>
    <xf numFmtId="0" fontId="39" fillId="3" borderId="2" xfId="0" applyFont="1" applyFill="1" applyBorder="1" applyAlignment="1">
      <alignment horizontal="right" wrapText="1"/>
    </xf>
    <xf numFmtId="0" fontId="40" fillId="0" borderId="0" xfId="0" applyFont="1"/>
    <xf numFmtId="0" fontId="40" fillId="0" borderId="2" xfId="0" applyFont="1" applyBorder="1"/>
    <xf numFmtId="0" fontId="25" fillId="4" borderId="2" xfId="0" applyFont="1" applyFill="1" applyBorder="1"/>
    <xf numFmtId="0" fontId="36" fillId="4" borderId="2" xfId="0" applyFont="1" applyFill="1" applyBorder="1"/>
    <xf numFmtId="0" fontId="37" fillId="4" borderId="2" xfId="0" applyFont="1" applyFill="1" applyBorder="1"/>
    <xf numFmtId="0" fontId="38" fillId="4" borderId="2" xfId="0" applyFont="1" applyFill="1" applyBorder="1"/>
    <xf numFmtId="0" fontId="41" fillId="4" borderId="2" xfId="0" applyFont="1" applyFill="1" applyBorder="1"/>
    <xf numFmtId="0" fontId="2" fillId="4" borderId="2" xfId="0" applyFont="1" applyFill="1" applyBorder="1"/>
    <xf numFmtId="0" fontId="31" fillId="4" borderId="2" xfId="0" applyFont="1" applyFill="1" applyBorder="1"/>
    <xf numFmtId="0" fontId="32" fillId="4" borderId="2" xfId="0" applyFont="1" applyFill="1" applyBorder="1"/>
    <xf numFmtId="0" fontId="33" fillId="4" borderId="2" xfId="0" applyFont="1" applyFill="1" applyBorder="1"/>
    <xf numFmtId="0" fontId="42" fillId="4" borderId="2" xfId="0" applyFont="1" applyFill="1" applyBorder="1"/>
    <xf numFmtId="0" fontId="36" fillId="0" borderId="0" xfId="0" applyFont="1"/>
    <xf numFmtId="0" fontId="36" fillId="4" borderId="0" xfId="0" applyFont="1" applyFill="1"/>
    <xf numFmtId="0" fontId="41" fillId="0" borderId="0" xfId="0" applyFont="1"/>
    <xf numFmtId="0" fontId="5" fillId="4" borderId="2" xfId="0" applyFont="1" applyFill="1" applyBorder="1" applyAlignment="1">
      <alignment horizontal="right"/>
    </xf>
    <xf numFmtId="0" fontId="5" fillId="4" borderId="2" xfId="0" applyFont="1" applyFill="1" applyBorder="1"/>
    <xf numFmtId="0" fontId="6" fillId="0" borderId="0" xfId="0" applyFont="1" applyBorder="1"/>
    <xf numFmtId="164" fontId="6" fillId="0" borderId="0" xfId="0" applyNumberFormat="1" applyFont="1" applyBorder="1"/>
    <xf numFmtId="2" fontId="6" fillId="0" borderId="0" xfId="0" applyNumberFormat="1" applyFont="1" applyBorder="1"/>
    <xf numFmtId="0" fontId="7" fillId="2" borderId="2" xfId="0" applyFont="1" applyFill="1" applyBorder="1" applyAlignment="1">
      <alignment horizontal="center"/>
    </xf>
    <xf numFmtId="0" fontId="8" fillId="2" borderId="0" xfId="0" applyFont="1" applyFill="1" applyBorder="1" applyAlignment="1">
      <alignment horizontal="right"/>
    </xf>
    <xf numFmtId="164" fontId="0" fillId="4" borderId="2" xfId="0" applyNumberFormat="1" applyFont="1" applyFill="1" applyBorder="1" applyAlignment="1">
      <alignment horizontal="right"/>
    </xf>
    <xf numFmtId="0" fontId="8" fillId="36" borderId="2" xfId="0" applyFont="1" applyFill="1" applyBorder="1"/>
    <xf numFmtId="0" fontId="0" fillId="36" borderId="2" xfId="0" applyFont="1" applyFill="1" applyBorder="1" applyAlignment="1">
      <alignment horizontal="right"/>
    </xf>
    <xf numFmtId="0" fontId="0" fillId="36" borderId="2" xfId="0" applyFont="1" applyFill="1" applyBorder="1" applyAlignment="1">
      <alignment horizontal="left"/>
    </xf>
    <xf numFmtId="164" fontId="5" fillId="36" borderId="2" xfId="0" applyNumberFormat="1" applyFont="1" applyFill="1" applyBorder="1"/>
    <xf numFmtId="2" fontId="5" fillId="0" borderId="2" xfId="0" applyNumberFormat="1" applyFont="1" applyBorder="1"/>
    <xf numFmtId="0" fontId="0" fillId="36" borderId="2" xfId="0" applyFill="1" applyBorder="1"/>
    <xf numFmtId="164" fontId="0" fillId="36" borderId="2" xfId="0" applyNumberFormat="1" applyFill="1" applyBorder="1"/>
    <xf numFmtId="2" fontId="0" fillId="4" borderId="2" xfId="0" applyNumberFormat="1" applyFill="1" applyBorder="1"/>
    <xf numFmtId="2" fontId="0" fillId="0" borderId="2" xfId="0" applyNumberFormat="1" applyBorder="1"/>
    <xf numFmtId="164" fontId="0" fillId="36" borderId="2" xfId="0" applyNumberFormat="1" applyFill="1" applyBorder="1" applyAlignment="1">
      <alignment horizontal="right"/>
    </xf>
    <xf numFmtId="2" fontId="0" fillId="36" borderId="2" xfId="0" applyNumberFormat="1" applyFill="1" applyBorder="1"/>
    <xf numFmtId="0" fontId="7" fillId="2" borderId="18" xfId="0" applyFont="1" applyFill="1" applyBorder="1" applyAlignment="1">
      <alignment horizontal="center" wrapText="1"/>
    </xf>
    <xf numFmtId="0" fontId="7" fillId="2" borderId="23" xfId="0" applyFont="1" applyFill="1" applyBorder="1" applyAlignment="1">
      <alignment horizontal="center" wrapText="1"/>
    </xf>
    <xf numFmtId="0" fontId="0" fillId="0" borderId="25" xfId="0" applyBorder="1"/>
    <xf numFmtId="0" fontId="0" fillId="0" borderId="26" xfId="0" applyBorder="1"/>
    <xf numFmtId="0" fontId="0" fillId="0" borderId="26" xfId="0" applyFill="1" applyBorder="1"/>
    <xf numFmtId="0" fontId="8" fillId="2" borderId="27" xfId="0" applyFont="1" applyFill="1" applyBorder="1"/>
    <xf numFmtId="0" fontId="27" fillId="2" borderId="21" xfId="0" applyFont="1" applyFill="1" applyBorder="1" applyAlignment="1">
      <alignment horizontal="centerContinuous"/>
    </xf>
    <xf numFmtId="0" fontId="22" fillId="2" borderId="28" xfId="0" applyFont="1" applyFill="1" applyBorder="1" applyAlignment="1">
      <alignment horizontal="centerContinuous"/>
    </xf>
    <xf numFmtId="0" fontId="27" fillId="2" borderId="29" xfId="0" applyFont="1" applyFill="1" applyBorder="1" applyAlignment="1">
      <alignment horizontal="centerContinuous"/>
    </xf>
    <xf numFmtId="0" fontId="22" fillId="2" borderId="30" xfId="0" applyFont="1" applyFill="1" applyBorder="1" applyAlignment="1">
      <alignment horizontal="centerContinuous"/>
    </xf>
    <xf numFmtId="0" fontId="22" fillId="2" borderId="31" xfId="0" applyFont="1" applyFill="1" applyBorder="1" applyAlignment="1">
      <alignment horizontal="centerContinuous"/>
    </xf>
    <xf numFmtId="0" fontId="27" fillId="2" borderId="5" xfId="0" applyFont="1" applyFill="1" applyBorder="1" applyAlignment="1">
      <alignment horizontal="right"/>
    </xf>
    <xf numFmtId="0" fontId="0" fillId="4" borderId="0" xfId="0" applyFill="1" applyBorder="1"/>
    <xf numFmtId="164" fontId="0" fillId="4" borderId="0" xfId="0" applyNumberFormat="1" applyFill="1"/>
    <xf numFmtId="2" fontId="0" fillId="4" borderId="0" xfId="0" applyNumberFormat="1" applyFill="1"/>
    <xf numFmtId="0" fontId="0" fillId="4" borderId="20" xfId="0" applyFill="1" applyBorder="1"/>
    <xf numFmtId="0" fontId="2" fillId="4" borderId="4" xfId="0" applyFont="1" applyFill="1" applyBorder="1" applyAlignment="1">
      <alignment horizontal="center" wrapText="1"/>
    </xf>
    <xf numFmtId="0" fontId="2" fillId="4" borderId="0" xfId="0" applyFont="1" applyFill="1" applyBorder="1" applyAlignment="1">
      <alignment horizontal="center" wrapText="1"/>
    </xf>
    <xf numFmtId="0" fontId="2" fillId="4" borderId="20" xfId="0" applyFont="1" applyFill="1" applyBorder="1"/>
    <xf numFmtId="0" fontId="0" fillId="4" borderId="0" xfId="0" applyFill="1" applyAlignment="1">
      <alignment horizontal="left"/>
    </xf>
    <xf numFmtId="0" fontId="0" fillId="4" borderId="0" xfId="0" applyNumberFormat="1" applyFont="1" applyFill="1" applyBorder="1" applyAlignment="1">
      <alignment horizontal="left" wrapText="1"/>
    </xf>
    <xf numFmtId="164" fontId="0" fillId="4" borderId="2" xfId="0" applyNumberFormat="1" applyFont="1" applyFill="1" applyBorder="1" applyAlignment="1">
      <alignment horizontal="right" wrapText="1"/>
    </xf>
    <xf numFmtId="164" fontId="3" fillId="4" borderId="0" xfId="0" applyNumberFormat="1" applyFont="1" applyFill="1" applyBorder="1" applyAlignment="1">
      <alignment horizontal="right" wrapText="1"/>
    </xf>
    <xf numFmtId="0" fontId="26" fillId="4" borderId="0" xfId="0" applyFont="1" applyFill="1"/>
    <xf numFmtId="0" fontId="26" fillId="4" borderId="0" xfId="0" applyFont="1" applyFill="1" applyBorder="1"/>
    <xf numFmtId="164" fontId="0" fillId="4" borderId="0" xfId="0" applyNumberFormat="1" applyFont="1" applyFill="1" applyBorder="1" applyAlignment="1">
      <alignment horizontal="right" wrapText="1"/>
    </xf>
    <xf numFmtId="0" fontId="0" fillId="4" borderId="0" xfId="0" applyFont="1" applyFill="1" applyAlignment="1">
      <alignment horizontal="left"/>
    </xf>
    <xf numFmtId="0" fontId="25" fillId="4" borderId="2" xfId="0" applyFont="1" applyFill="1" applyBorder="1" applyAlignment="1">
      <alignment horizontal="left"/>
    </xf>
    <xf numFmtId="164" fontId="0" fillId="4" borderId="0" xfId="0" applyNumberFormat="1" applyFont="1" applyFill="1" applyBorder="1" applyAlignment="1">
      <alignment horizontal="right"/>
    </xf>
    <xf numFmtId="0" fontId="0" fillId="4" borderId="2" xfId="0" applyFill="1" applyBorder="1" applyAlignment="1">
      <alignment horizontal="left"/>
    </xf>
    <xf numFmtId="2" fontId="0" fillId="4" borderId="21" xfId="0" applyNumberFormat="1" applyFill="1" applyBorder="1"/>
    <xf numFmtId="0" fontId="7" fillId="2" borderId="0" xfId="0" applyFont="1" applyFill="1" applyAlignment="1">
      <alignment horizontal="center"/>
    </xf>
    <xf numFmtId="0" fontId="7" fillId="2" borderId="24" xfId="0" applyFont="1" applyFill="1" applyBorder="1" applyAlignment="1">
      <alignment horizontal="center" wrapText="1"/>
    </xf>
    <xf numFmtId="0" fontId="7" fillId="2" borderId="17" xfId="0" applyFont="1" applyFill="1" applyBorder="1" applyAlignment="1">
      <alignment horizontal="center" wrapText="1"/>
    </xf>
    <xf numFmtId="0" fontId="7" fillId="2" borderId="1" xfId="0" applyNumberFormat="1" applyFont="1" applyFill="1" applyBorder="1" applyAlignment="1">
      <alignment horizontal="center" wrapText="1"/>
    </xf>
    <xf numFmtId="2" fontId="7" fillId="2" borderId="24" xfId="0" applyNumberFormat="1" applyFont="1" applyFill="1" applyBorder="1" applyAlignment="1">
      <alignment horizontal="center" wrapText="1"/>
    </xf>
    <xf numFmtId="0" fontId="7" fillId="2" borderId="20" xfId="0" applyFont="1" applyFill="1" applyBorder="1" applyAlignment="1">
      <alignment horizontal="center"/>
    </xf>
    <xf numFmtId="0" fontId="7" fillId="0" borderId="0" xfId="0" applyFont="1" applyAlignment="1">
      <alignment horizontal="center"/>
    </xf>
    <xf numFmtId="0" fontId="6" fillId="0" borderId="0" xfId="0" applyFont="1" applyBorder="1" applyAlignment="1">
      <alignment horizontal="center"/>
    </xf>
    <xf numFmtId="164" fontId="6" fillId="0" borderId="0" xfId="0" applyNumberFormat="1" applyFont="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1B07-6523-4DC6-8C4F-A2B3268ED755}">
  <dimension ref="A1:S101"/>
  <sheetViews>
    <sheetView tabSelected="1" zoomScale="85" zoomScaleNormal="85" workbookViewId="0">
      <pane ySplit="1" topLeftCell="A43" activePane="bottomLeft" state="frozen"/>
      <selection pane="bottomLeft" activeCell="T75" activeCellId="1" sqref="S77 T75"/>
    </sheetView>
  </sheetViews>
  <sheetFormatPr defaultRowHeight="14.4" x14ac:dyDescent="0.3"/>
  <cols>
    <col min="1" max="1" width="6" style="21" customWidth="1"/>
    <col min="2" max="2" width="5.109375" style="11" bestFit="1" customWidth="1"/>
    <col min="3" max="3" width="33.21875" style="21" customWidth="1"/>
    <col min="4" max="5" width="9.6640625" style="21" customWidth="1"/>
    <col min="6" max="6" width="10.5546875" style="21" customWidth="1"/>
    <col min="7" max="7" width="11" style="10" customWidth="1"/>
    <col min="8" max="8" width="8.109375" style="21" customWidth="1"/>
    <col min="9" max="9" width="8.21875" style="16" customWidth="1"/>
    <col min="10" max="10" width="7.6640625" style="16" bestFit="1" customWidth="1"/>
    <col min="11" max="11" width="10.77734375" style="21" customWidth="1"/>
    <col min="12" max="12" width="12" style="21" customWidth="1"/>
    <col min="13" max="14" width="12.44140625" style="21" customWidth="1"/>
    <col min="15" max="15" width="11.21875" style="7" customWidth="1"/>
    <col min="16" max="16" width="9.6640625" style="7" bestFit="1" customWidth="1"/>
    <col min="17" max="17" width="6.44140625" style="6" customWidth="1"/>
    <col min="18" max="16384" width="8.88671875" style="21"/>
  </cols>
  <sheetData>
    <row r="1" spans="1:18" s="170" customFormat="1" ht="43.2" x14ac:dyDescent="0.3">
      <c r="A1" s="164" t="s">
        <v>0</v>
      </c>
      <c r="B1" s="119" t="s">
        <v>92</v>
      </c>
      <c r="C1" s="133" t="s">
        <v>1</v>
      </c>
      <c r="D1" s="134" t="s">
        <v>2</v>
      </c>
      <c r="E1" s="12" t="s">
        <v>160</v>
      </c>
      <c r="F1" s="13" t="s">
        <v>3</v>
      </c>
      <c r="G1" s="165" t="s">
        <v>4</v>
      </c>
      <c r="H1" s="166" t="s">
        <v>5</v>
      </c>
      <c r="I1" s="12" t="s">
        <v>6</v>
      </c>
      <c r="J1" s="13" t="s">
        <v>7</v>
      </c>
      <c r="K1" s="13" t="s">
        <v>161</v>
      </c>
      <c r="L1" s="13" t="s">
        <v>162</v>
      </c>
      <c r="M1" s="167" t="s">
        <v>321</v>
      </c>
      <c r="N1" s="167" t="s">
        <v>322</v>
      </c>
      <c r="O1" s="168" t="s">
        <v>93</v>
      </c>
      <c r="P1" s="169"/>
    </row>
    <row r="2" spans="1:18" s="46" customFormat="1" x14ac:dyDescent="0.3">
      <c r="A2" s="57" t="s">
        <v>66</v>
      </c>
      <c r="B2" s="17">
        <v>2007</v>
      </c>
      <c r="C2" s="58" t="s">
        <v>67</v>
      </c>
      <c r="D2" s="135">
        <v>57</v>
      </c>
      <c r="E2" s="16">
        <v>25</v>
      </c>
      <c r="F2" s="16">
        <v>123</v>
      </c>
      <c r="G2" s="136">
        <v>18</v>
      </c>
      <c r="H2" s="135">
        <v>27</v>
      </c>
      <c r="I2" s="16">
        <v>13</v>
      </c>
      <c r="J2" s="16">
        <v>15</v>
      </c>
      <c r="K2" s="16">
        <v>11</v>
      </c>
      <c r="L2" s="16">
        <v>0</v>
      </c>
      <c r="M2" s="16">
        <v>38000</v>
      </c>
      <c r="N2" s="16">
        <v>0</v>
      </c>
      <c r="O2" s="136">
        <v>0.25</v>
      </c>
      <c r="P2" s="50"/>
      <c r="R2" s="21"/>
    </row>
    <row r="3" spans="1:18" s="46" customFormat="1" x14ac:dyDescent="0.3">
      <c r="A3" s="57" t="s">
        <v>66</v>
      </c>
      <c r="B3" s="17">
        <v>2020</v>
      </c>
      <c r="C3" s="58" t="s">
        <v>148</v>
      </c>
      <c r="D3" s="135">
        <v>26</v>
      </c>
      <c r="E3" s="16">
        <v>-3</v>
      </c>
      <c r="F3" s="16">
        <v>35</v>
      </c>
      <c r="G3" s="136">
        <v>7</v>
      </c>
      <c r="H3" s="135">
        <v>1</v>
      </c>
      <c r="I3" s="16">
        <v>1</v>
      </c>
      <c r="J3" s="16">
        <v>6</v>
      </c>
      <c r="K3" s="16">
        <v>1</v>
      </c>
      <c r="L3" s="16">
        <v>0</v>
      </c>
      <c r="M3" s="16">
        <v>0</v>
      </c>
      <c r="N3" s="16">
        <v>0</v>
      </c>
      <c r="O3" s="136"/>
      <c r="P3" s="50"/>
      <c r="R3" s="21"/>
    </row>
    <row r="4" spans="1:18" x14ac:dyDescent="0.3">
      <c r="A4" s="55" t="s">
        <v>66</v>
      </c>
      <c r="B4" s="44">
        <v>2012</v>
      </c>
      <c r="C4" s="56" t="s">
        <v>68</v>
      </c>
      <c r="D4" s="135">
        <v>78</v>
      </c>
      <c r="E4" s="16">
        <v>45</v>
      </c>
      <c r="F4" s="16">
        <v>78</v>
      </c>
      <c r="G4" s="136">
        <v>9</v>
      </c>
      <c r="H4" s="135">
        <v>4</v>
      </c>
      <c r="I4" s="16">
        <v>4</v>
      </c>
      <c r="J4" s="16">
        <v>9</v>
      </c>
      <c r="K4" s="16">
        <v>16</v>
      </c>
      <c r="L4" s="16">
        <v>9</v>
      </c>
      <c r="M4" s="16">
        <v>23000</v>
      </c>
      <c r="N4" s="16">
        <v>13000</v>
      </c>
      <c r="O4" s="136">
        <v>0.25</v>
      </c>
      <c r="P4" s="50"/>
      <c r="Q4" s="21"/>
    </row>
    <row r="5" spans="1:18" x14ac:dyDescent="0.3">
      <c r="A5" s="55" t="s">
        <v>66</v>
      </c>
      <c r="B5" s="44">
        <v>2002</v>
      </c>
      <c r="C5" s="56" t="s">
        <v>69</v>
      </c>
      <c r="D5" s="135">
        <v>233</v>
      </c>
      <c r="E5" s="16">
        <v>75</v>
      </c>
      <c r="F5" s="16">
        <v>234</v>
      </c>
      <c r="G5" s="136">
        <v>82</v>
      </c>
      <c r="H5" s="135">
        <v>20</v>
      </c>
      <c r="I5" s="16">
        <v>20</v>
      </c>
      <c r="J5" s="16">
        <v>27</v>
      </c>
      <c r="K5" s="16">
        <v>35</v>
      </c>
      <c r="L5" s="16">
        <v>77</v>
      </c>
      <c r="M5" s="16">
        <v>107000</v>
      </c>
      <c r="N5" s="16">
        <v>148500</v>
      </c>
      <c r="O5" s="136">
        <v>0.5</v>
      </c>
      <c r="P5" s="52"/>
      <c r="Q5" s="21"/>
    </row>
    <row r="6" spans="1:18" x14ac:dyDescent="0.3">
      <c r="A6" s="55" t="s">
        <v>66</v>
      </c>
      <c r="B6" s="44">
        <v>2003</v>
      </c>
      <c r="C6" s="56" t="s">
        <v>71</v>
      </c>
      <c r="D6" s="135">
        <v>135</v>
      </c>
      <c r="E6" s="16">
        <v>75</v>
      </c>
      <c r="F6" s="16">
        <v>219</v>
      </c>
      <c r="G6" s="136">
        <v>87</v>
      </c>
      <c r="H6" s="135">
        <v>11</v>
      </c>
      <c r="I6" s="16">
        <v>11</v>
      </c>
      <c r="J6" s="16">
        <v>23</v>
      </c>
      <c r="K6" s="16">
        <v>40</v>
      </c>
      <c r="L6" s="16">
        <v>6</v>
      </c>
      <c r="M6" s="16">
        <v>111500</v>
      </c>
      <c r="N6" s="16">
        <v>12000</v>
      </c>
      <c r="O6" s="136">
        <v>1.5</v>
      </c>
      <c r="P6" s="50"/>
      <c r="Q6" s="21"/>
    </row>
    <row r="7" spans="1:18" s="18" customFormat="1" x14ac:dyDescent="0.3">
      <c r="A7" s="55" t="s">
        <v>66</v>
      </c>
      <c r="B7" s="44">
        <v>2002</v>
      </c>
      <c r="C7" s="56" t="s">
        <v>164</v>
      </c>
      <c r="D7" s="135">
        <v>69</v>
      </c>
      <c r="E7" s="16">
        <v>-42</v>
      </c>
      <c r="F7" s="16">
        <v>161</v>
      </c>
      <c r="G7" s="136">
        <v>83</v>
      </c>
      <c r="H7" s="135">
        <v>57</v>
      </c>
      <c r="I7" s="16">
        <v>11</v>
      </c>
      <c r="J7" s="16">
        <v>12</v>
      </c>
      <c r="K7" s="16">
        <v>7</v>
      </c>
      <c r="L7" s="16">
        <v>0</v>
      </c>
      <c r="M7" s="16">
        <v>30000</v>
      </c>
      <c r="N7" s="16">
        <v>0</v>
      </c>
      <c r="O7" s="136"/>
      <c r="P7" s="50"/>
      <c r="R7" s="21"/>
    </row>
    <row r="8" spans="1:18" x14ac:dyDescent="0.3">
      <c r="A8" s="55" t="s">
        <v>66</v>
      </c>
      <c r="B8" s="44">
        <v>2004</v>
      </c>
      <c r="C8" s="56" t="s">
        <v>72</v>
      </c>
      <c r="D8" s="135">
        <v>118</v>
      </c>
      <c r="E8" s="16">
        <v>31</v>
      </c>
      <c r="F8" s="16">
        <v>157</v>
      </c>
      <c r="G8" s="136">
        <v>72</v>
      </c>
      <c r="H8" s="135">
        <v>26</v>
      </c>
      <c r="I8" s="16">
        <v>9</v>
      </c>
      <c r="J8" s="16">
        <v>13</v>
      </c>
      <c r="K8" s="16">
        <v>10</v>
      </c>
      <c r="L8" s="16">
        <v>0</v>
      </c>
      <c r="M8" s="16">
        <v>15000</v>
      </c>
      <c r="N8" s="16">
        <v>0</v>
      </c>
      <c r="O8" s="136">
        <v>0.125</v>
      </c>
      <c r="P8" s="50"/>
      <c r="Q8" s="21"/>
    </row>
    <row r="9" spans="1:18" x14ac:dyDescent="0.3">
      <c r="A9" s="57" t="s">
        <v>25</v>
      </c>
      <c r="B9" s="17">
        <v>1998</v>
      </c>
      <c r="C9" s="58" t="s">
        <v>87</v>
      </c>
      <c r="D9" s="135">
        <v>48</v>
      </c>
      <c r="E9" s="16">
        <v>-12</v>
      </c>
      <c r="F9" s="16">
        <v>94</v>
      </c>
      <c r="G9" s="136">
        <v>40</v>
      </c>
      <c r="H9" s="135">
        <v>28</v>
      </c>
      <c r="I9" s="16">
        <v>1</v>
      </c>
      <c r="J9" s="16">
        <v>16</v>
      </c>
      <c r="K9" s="16">
        <v>2</v>
      </c>
      <c r="L9" s="16">
        <v>0</v>
      </c>
      <c r="M9" s="16">
        <v>7500</v>
      </c>
      <c r="N9" s="16">
        <v>0</v>
      </c>
      <c r="O9" s="136"/>
      <c r="P9" s="50"/>
      <c r="Q9" s="21"/>
    </row>
    <row r="10" spans="1:18" x14ac:dyDescent="0.3">
      <c r="A10" s="57" t="s">
        <v>25</v>
      </c>
      <c r="B10" s="17">
        <v>2000</v>
      </c>
      <c r="C10" s="58" t="s">
        <v>26</v>
      </c>
      <c r="D10" s="135">
        <v>158</v>
      </c>
      <c r="E10" s="16">
        <v>24</v>
      </c>
      <c r="F10" s="16">
        <v>247</v>
      </c>
      <c r="G10" s="136">
        <v>63</v>
      </c>
      <c r="H10" s="135">
        <v>15</v>
      </c>
      <c r="I10" s="16">
        <v>13</v>
      </c>
      <c r="J10" s="16">
        <v>26</v>
      </c>
      <c r="K10" s="16">
        <v>12</v>
      </c>
      <c r="L10" s="16">
        <v>3</v>
      </c>
      <c r="M10" s="16">
        <v>48000</v>
      </c>
      <c r="N10" s="16">
        <v>12000</v>
      </c>
      <c r="O10" s="136">
        <v>0.5</v>
      </c>
      <c r="P10" s="50"/>
      <c r="Q10" s="21"/>
    </row>
    <row r="11" spans="1:18" s="18" customFormat="1" x14ac:dyDescent="0.3">
      <c r="A11" s="57" t="s">
        <v>25</v>
      </c>
      <c r="B11" s="17">
        <v>2010</v>
      </c>
      <c r="C11" s="58" t="s">
        <v>86</v>
      </c>
      <c r="D11" s="135">
        <v>32</v>
      </c>
      <c r="E11" s="16">
        <v>32</v>
      </c>
      <c r="F11" s="16">
        <v>33</v>
      </c>
      <c r="G11" s="136">
        <v>11</v>
      </c>
      <c r="H11" s="135">
        <v>3</v>
      </c>
      <c r="I11" s="16">
        <v>3</v>
      </c>
      <c r="J11" s="16">
        <v>10</v>
      </c>
      <c r="K11" s="16">
        <v>23</v>
      </c>
      <c r="L11" s="16">
        <v>0</v>
      </c>
      <c r="M11" s="16">
        <v>12450</v>
      </c>
      <c r="N11" s="16">
        <v>0</v>
      </c>
      <c r="O11" s="136"/>
      <c r="P11" s="50"/>
      <c r="R11" s="21"/>
    </row>
    <row r="12" spans="1:18" x14ac:dyDescent="0.3">
      <c r="A12" s="57" t="s">
        <v>48</v>
      </c>
      <c r="B12" s="17">
        <v>2011</v>
      </c>
      <c r="C12" s="58" t="s">
        <v>50</v>
      </c>
      <c r="D12" s="135">
        <v>8</v>
      </c>
      <c r="E12" s="16">
        <v>-7</v>
      </c>
      <c r="F12" s="16">
        <v>27</v>
      </c>
      <c r="G12" s="136">
        <v>12</v>
      </c>
      <c r="H12" s="135">
        <v>7</v>
      </c>
      <c r="I12" s="16">
        <v>4</v>
      </c>
      <c r="J12" s="16">
        <v>15</v>
      </c>
      <c r="K12" s="16">
        <v>0</v>
      </c>
      <c r="L12" s="16">
        <v>0</v>
      </c>
      <c r="M12" s="16">
        <v>0</v>
      </c>
      <c r="N12" s="16">
        <v>0</v>
      </c>
      <c r="O12" s="136"/>
      <c r="P12" s="50"/>
      <c r="Q12" s="21"/>
    </row>
    <row r="13" spans="1:18" x14ac:dyDescent="0.3">
      <c r="A13" s="57" t="s">
        <v>48</v>
      </c>
      <c r="B13" s="17">
        <v>2008</v>
      </c>
      <c r="C13" s="58" t="s">
        <v>51</v>
      </c>
      <c r="D13" s="135">
        <v>31</v>
      </c>
      <c r="E13" s="16">
        <v>14</v>
      </c>
      <c r="F13" s="16">
        <v>65</v>
      </c>
      <c r="G13" s="136">
        <v>35</v>
      </c>
      <c r="H13" s="135">
        <v>26</v>
      </c>
      <c r="I13" s="16">
        <v>5</v>
      </c>
      <c r="J13" s="16">
        <v>17</v>
      </c>
      <c r="K13" s="16">
        <v>20</v>
      </c>
      <c r="L13" s="16">
        <v>0</v>
      </c>
      <c r="M13" s="16">
        <v>34500</v>
      </c>
      <c r="N13" s="16">
        <v>0</v>
      </c>
      <c r="O13" s="136"/>
      <c r="P13" s="50"/>
      <c r="Q13" s="21"/>
    </row>
    <row r="14" spans="1:18" x14ac:dyDescent="0.3">
      <c r="A14" s="57" t="s">
        <v>48</v>
      </c>
      <c r="B14" s="17">
        <v>2013</v>
      </c>
      <c r="C14" s="58" t="s">
        <v>90</v>
      </c>
      <c r="D14" s="135">
        <v>8</v>
      </c>
      <c r="E14" s="16">
        <v>-6</v>
      </c>
      <c r="F14" s="16">
        <v>10</v>
      </c>
      <c r="G14" s="136">
        <v>2</v>
      </c>
      <c r="H14" s="135">
        <v>1</v>
      </c>
      <c r="I14" s="16">
        <v>1</v>
      </c>
      <c r="J14" s="16">
        <v>0</v>
      </c>
      <c r="K14" s="16">
        <v>1</v>
      </c>
      <c r="L14" s="16">
        <v>0</v>
      </c>
      <c r="M14" s="16">
        <v>5000</v>
      </c>
      <c r="N14" s="16">
        <v>0</v>
      </c>
      <c r="O14" s="136"/>
      <c r="P14" s="50"/>
      <c r="Q14" s="21"/>
    </row>
    <row r="15" spans="1:18" x14ac:dyDescent="0.3">
      <c r="A15" s="57" t="s">
        <v>48</v>
      </c>
      <c r="B15" s="17">
        <v>2006</v>
      </c>
      <c r="C15" s="58" t="s">
        <v>52</v>
      </c>
      <c r="D15" s="135">
        <v>155</v>
      </c>
      <c r="E15" s="16">
        <v>77</v>
      </c>
      <c r="F15" s="16">
        <v>216</v>
      </c>
      <c r="G15" s="136">
        <v>57</v>
      </c>
      <c r="H15" s="135">
        <v>10</v>
      </c>
      <c r="I15" s="16">
        <v>24</v>
      </c>
      <c r="J15" s="16">
        <v>14</v>
      </c>
      <c r="K15" s="16">
        <v>26</v>
      </c>
      <c r="L15" s="16">
        <v>1</v>
      </c>
      <c r="M15" s="16">
        <v>22000</v>
      </c>
      <c r="N15" s="16">
        <v>400</v>
      </c>
      <c r="O15" s="136">
        <v>0.5</v>
      </c>
      <c r="P15" s="50"/>
      <c r="Q15" s="21"/>
    </row>
    <row r="16" spans="1:18" x14ac:dyDescent="0.3">
      <c r="A16" s="57" t="s">
        <v>48</v>
      </c>
      <c r="B16" s="17">
        <v>2018</v>
      </c>
      <c r="C16" s="58" t="s">
        <v>54</v>
      </c>
      <c r="D16" s="135">
        <v>25</v>
      </c>
      <c r="E16" s="16">
        <v>6</v>
      </c>
      <c r="F16" s="16">
        <v>30</v>
      </c>
      <c r="G16" s="136">
        <v>1</v>
      </c>
      <c r="H16" s="135">
        <v>1</v>
      </c>
      <c r="I16" s="16">
        <v>4</v>
      </c>
      <c r="J16" s="16">
        <v>5</v>
      </c>
      <c r="K16" s="16">
        <v>17</v>
      </c>
      <c r="L16" s="16">
        <v>0</v>
      </c>
      <c r="M16" s="16">
        <v>17500</v>
      </c>
      <c r="N16" s="16">
        <v>0</v>
      </c>
      <c r="O16" s="136"/>
      <c r="P16" s="50"/>
      <c r="Q16" s="21"/>
    </row>
    <row r="17" spans="1:17" x14ac:dyDescent="0.3">
      <c r="A17" s="57" t="s">
        <v>48</v>
      </c>
      <c r="B17" s="17">
        <v>2010</v>
      </c>
      <c r="C17" s="58" t="s">
        <v>56</v>
      </c>
      <c r="D17" s="135">
        <v>29</v>
      </c>
      <c r="E17" s="16">
        <v>-25</v>
      </c>
      <c r="F17" s="16">
        <v>73</v>
      </c>
      <c r="G17" s="136">
        <v>25</v>
      </c>
      <c r="H17" s="135">
        <v>14</v>
      </c>
      <c r="I17" s="16">
        <v>5</v>
      </c>
      <c r="J17" s="16">
        <v>8</v>
      </c>
      <c r="K17" s="16">
        <v>12</v>
      </c>
      <c r="L17" s="16">
        <v>0</v>
      </c>
      <c r="M17" s="16">
        <v>35000</v>
      </c>
      <c r="N17" s="16">
        <v>0</v>
      </c>
      <c r="O17" s="136"/>
      <c r="P17" s="50"/>
      <c r="Q17" s="21"/>
    </row>
    <row r="18" spans="1:17" x14ac:dyDescent="0.3">
      <c r="A18" s="57" t="s">
        <v>48</v>
      </c>
      <c r="B18" s="17">
        <v>2006</v>
      </c>
      <c r="C18" s="58" t="s">
        <v>57</v>
      </c>
      <c r="D18" s="135">
        <v>63</v>
      </c>
      <c r="E18" s="16">
        <v>-21</v>
      </c>
      <c r="F18" s="16">
        <v>67</v>
      </c>
      <c r="G18" s="136">
        <v>41</v>
      </c>
      <c r="H18" s="135">
        <v>30</v>
      </c>
      <c r="I18" s="16">
        <v>5</v>
      </c>
      <c r="J18" s="16">
        <v>14</v>
      </c>
      <c r="K18" s="16">
        <v>11</v>
      </c>
      <c r="L18" s="16">
        <v>0</v>
      </c>
      <c r="M18" s="16">
        <v>41000</v>
      </c>
      <c r="N18" s="16">
        <v>0</v>
      </c>
      <c r="O18" s="136"/>
      <c r="P18" s="50"/>
      <c r="Q18" s="21"/>
    </row>
    <row r="19" spans="1:17" x14ac:dyDescent="0.3">
      <c r="A19" s="55" t="s">
        <v>66</v>
      </c>
      <c r="B19" s="59">
        <v>2012</v>
      </c>
      <c r="C19" s="56" t="s">
        <v>73</v>
      </c>
      <c r="D19" s="135">
        <v>32</v>
      </c>
      <c r="E19" s="16">
        <v>0</v>
      </c>
      <c r="F19" s="16">
        <v>58</v>
      </c>
      <c r="G19" s="136">
        <v>7</v>
      </c>
      <c r="H19" s="135">
        <v>1</v>
      </c>
      <c r="I19" s="16">
        <v>1</v>
      </c>
      <c r="J19" s="16">
        <v>6</v>
      </c>
      <c r="K19" s="16">
        <v>0</v>
      </c>
      <c r="L19" s="16">
        <v>0</v>
      </c>
      <c r="M19" s="16">
        <v>0</v>
      </c>
      <c r="N19" s="16">
        <v>0</v>
      </c>
      <c r="O19" s="136"/>
      <c r="P19" s="50"/>
      <c r="Q19" s="21"/>
    </row>
    <row r="20" spans="1:17" x14ac:dyDescent="0.3">
      <c r="A20" s="55" t="s">
        <v>66</v>
      </c>
      <c r="B20" s="44">
        <v>2005</v>
      </c>
      <c r="C20" s="56" t="s">
        <v>8</v>
      </c>
      <c r="D20" s="135">
        <v>86</v>
      </c>
      <c r="E20" s="16">
        <v>-18</v>
      </c>
      <c r="F20" s="16">
        <v>112</v>
      </c>
      <c r="G20" s="136">
        <v>39</v>
      </c>
      <c r="H20" s="135">
        <v>15</v>
      </c>
      <c r="I20" s="16">
        <v>5</v>
      </c>
      <c r="J20" s="16">
        <v>14</v>
      </c>
      <c r="K20" s="16">
        <v>13</v>
      </c>
      <c r="L20" s="16">
        <v>0</v>
      </c>
      <c r="M20" s="16">
        <v>27000</v>
      </c>
      <c r="N20" s="16">
        <v>0</v>
      </c>
      <c r="O20" s="136"/>
      <c r="P20" s="50"/>
      <c r="Q20" s="21"/>
    </row>
    <row r="21" spans="1:17" x14ac:dyDescent="0.3">
      <c r="A21" s="55" t="s">
        <v>66</v>
      </c>
      <c r="B21" s="44">
        <v>2000</v>
      </c>
      <c r="C21" s="56" t="s">
        <v>11</v>
      </c>
      <c r="D21" s="135">
        <v>212</v>
      </c>
      <c r="E21" s="16">
        <v>12</v>
      </c>
      <c r="F21" s="16">
        <v>352</v>
      </c>
      <c r="G21" s="136">
        <v>195</v>
      </c>
      <c r="H21" s="135">
        <v>75</v>
      </c>
      <c r="I21" s="16">
        <v>10</v>
      </c>
      <c r="J21" s="16">
        <v>30</v>
      </c>
      <c r="K21" s="16">
        <v>74</v>
      </c>
      <c r="L21" s="16">
        <v>18</v>
      </c>
      <c r="M21" s="16">
        <v>112000</v>
      </c>
      <c r="N21" s="16">
        <v>90000</v>
      </c>
      <c r="O21" s="136">
        <v>1</v>
      </c>
      <c r="P21" s="50"/>
      <c r="Q21" s="21"/>
    </row>
    <row r="22" spans="1:17" x14ac:dyDescent="0.3">
      <c r="A22" s="55" t="s">
        <v>66</v>
      </c>
      <c r="B22" s="44">
        <v>2006</v>
      </c>
      <c r="C22" s="56" t="s">
        <v>12</v>
      </c>
      <c r="D22" s="135">
        <v>55</v>
      </c>
      <c r="E22" s="16">
        <v>7</v>
      </c>
      <c r="F22" s="16">
        <v>63</v>
      </c>
      <c r="G22" s="136">
        <v>38</v>
      </c>
      <c r="H22" s="135">
        <v>8</v>
      </c>
      <c r="I22" s="16">
        <v>7</v>
      </c>
      <c r="J22" s="16">
        <v>20</v>
      </c>
      <c r="K22" s="16">
        <v>19</v>
      </c>
      <c r="L22" s="16">
        <v>8</v>
      </c>
      <c r="M22" s="16">
        <v>46000</v>
      </c>
      <c r="N22" s="16">
        <v>7000</v>
      </c>
      <c r="O22" s="136"/>
      <c r="P22" s="50"/>
      <c r="Q22" s="21"/>
    </row>
    <row r="23" spans="1:17" x14ac:dyDescent="0.3">
      <c r="A23" s="57" t="s">
        <v>48</v>
      </c>
      <c r="B23" s="17">
        <v>2011</v>
      </c>
      <c r="C23" s="58" t="s">
        <v>58</v>
      </c>
      <c r="D23" s="135">
        <v>27</v>
      </c>
      <c r="E23" s="16">
        <v>11</v>
      </c>
      <c r="F23" s="16">
        <v>27</v>
      </c>
      <c r="G23" s="136">
        <v>14</v>
      </c>
      <c r="H23" s="135">
        <v>1</v>
      </c>
      <c r="I23" s="16">
        <v>7</v>
      </c>
      <c r="J23" s="16">
        <v>11</v>
      </c>
      <c r="K23" s="16">
        <v>2</v>
      </c>
      <c r="L23" s="16">
        <v>0</v>
      </c>
      <c r="M23" s="16">
        <v>6000</v>
      </c>
      <c r="N23" s="16">
        <v>0</v>
      </c>
      <c r="O23" s="136"/>
      <c r="P23" s="50"/>
      <c r="Q23" s="21"/>
    </row>
    <row r="24" spans="1:17" x14ac:dyDescent="0.3">
      <c r="A24" s="57" t="s">
        <v>48</v>
      </c>
      <c r="B24" s="17">
        <v>2009</v>
      </c>
      <c r="C24" s="58" t="s">
        <v>59</v>
      </c>
      <c r="D24" s="135">
        <v>54</v>
      </c>
      <c r="E24" s="16">
        <v>21</v>
      </c>
      <c r="F24" s="16">
        <v>54</v>
      </c>
      <c r="G24" s="136">
        <v>20</v>
      </c>
      <c r="H24" s="135">
        <v>4</v>
      </c>
      <c r="I24" s="16">
        <v>4</v>
      </c>
      <c r="J24" s="16">
        <v>11</v>
      </c>
      <c r="K24" s="16">
        <v>5</v>
      </c>
      <c r="L24" s="16">
        <v>10</v>
      </c>
      <c r="M24" s="16">
        <v>5000</v>
      </c>
      <c r="N24" s="16">
        <v>10000</v>
      </c>
      <c r="O24" s="136"/>
      <c r="P24" s="50"/>
      <c r="Q24" s="21"/>
    </row>
    <row r="25" spans="1:17" x14ac:dyDescent="0.3">
      <c r="A25" s="57" t="s">
        <v>48</v>
      </c>
      <c r="B25" s="17">
        <v>2010</v>
      </c>
      <c r="C25" s="58" t="s">
        <v>13</v>
      </c>
      <c r="D25" s="135">
        <v>32</v>
      </c>
      <c r="E25" s="16">
        <v>23</v>
      </c>
      <c r="F25" s="16">
        <v>36</v>
      </c>
      <c r="G25" s="136">
        <v>19</v>
      </c>
      <c r="H25" s="135">
        <v>2</v>
      </c>
      <c r="I25" s="16">
        <v>2</v>
      </c>
      <c r="J25" s="16">
        <v>9</v>
      </c>
      <c r="K25" s="16">
        <v>3</v>
      </c>
      <c r="L25" s="16">
        <v>0</v>
      </c>
      <c r="M25" s="16">
        <v>2000</v>
      </c>
      <c r="N25" s="16">
        <v>0</v>
      </c>
      <c r="O25" s="136">
        <v>0.25</v>
      </c>
      <c r="P25" s="50"/>
      <c r="Q25" s="21"/>
    </row>
    <row r="26" spans="1:17" ht="17.399999999999999" customHeight="1" x14ac:dyDescent="0.3">
      <c r="A26" s="57" t="s">
        <v>25</v>
      </c>
      <c r="B26" s="17">
        <v>2007</v>
      </c>
      <c r="C26" s="58" t="s">
        <v>27</v>
      </c>
      <c r="D26" s="135">
        <v>75</v>
      </c>
      <c r="E26" s="16">
        <v>-55</v>
      </c>
      <c r="F26" s="16">
        <v>143</v>
      </c>
      <c r="G26" s="136">
        <v>104</v>
      </c>
      <c r="H26" s="135">
        <v>27</v>
      </c>
      <c r="I26" s="16">
        <v>5</v>
      </c>
      <c r="J26" s="16">
        <v>35</v>
      </c>
      <c r="K26" s="16">
        <v>16</v>
      </c>
      <c r="L26" s="16">
        <v>1</v>
      </c>
      <c r="M26" s="16">
        <v>142000</v>
      </c>
      <c r="N26" s="16">
        <v>1269</v>
      </c>
      <c r="O26" s="136">
        <v>0.6</v>
      </c>
      <c r="P26" s="50"/>
      <c r="Q26" s="21"/>
    </row>
    <row r="27" spans="1:17" x14ac:dyDescent="0.3">
      <c r="A27" s="57" t="s">
        <v>25</v>
      </c>
      <c r="B27" s="17">
        <v>2010</v>
      </c>
      <c r="C27" s="58" t="s">
        <v>28</v>
      </c>
      <c r="D27" s="135">
        <v>5</v>
      </c>
      <c r="E27" s="16">
        <v>-5</v>
      </c>
      <c r="F27" s="16">
        <v>23</v>
      </c>
      <c r="G27" s="136">
        <v>4</v>
      </c>
      <c r="H27" s="135">
        <v>1</v>
      </c>
      <c r="I27" s="16">
        <v>1</v>
      </c>
      <c r="J27" s="16">
        <v>11</v>
      </c>
      <c r="K27" s="16">
        <v>2</v>
      </c>
      <c r="L27" s="16">
        <v>0</v>
      </c>
      <c r="M27" s="16">
        <v>6500</v>
      </c>
      <c r="N27" s="16">
        <v>0</v>
      </c>
      <c r="O27" s="136">
        <v>0.5</v>
      </c>
      <c r="P27" s="50"/>
      <c r="Q27" s="21"/>
    </row>
    <row r="28" spans="1:17" x14ac:dyDescent="0.3">
      <c r="A28" s="57" t="s">
        <v>25</v>
      </c>
      <c r="B28" s="17">
        <v>2002</v>
      </c>
      <c r="C28" s="58" t="s">
        <v>29</v>
      </c>
      <c r="D28" s="135">
        <v>99</v>
      </c>
      <c r="E28" s="16">
        <v>-10</v>
      </c>
      <c r="F28" s="16">
        <v>125</v>
      </c>
      <c r="G28" s="136">
        <v>57</v>
      </c>
      <c r="H28" s="135">
        <v>16</v>
      </c>
      <c r="I28" s="16">
        <v>10</v>
      </c>
      <c r="J28" s="16">
        <v>19</v>
      </c>
      <c r="K28" s="16">
        <v>5</v>
      </c>
      <c r="L28" s="16">
        <v>0</v>
      </c>
      <c r="M28" s="16">
        <v>10500</v>
      </c>
      <c r="N28" s="16">
        <v>0</v>
      </c>
      <c r="O28" s="136">
        <v>0.5</v>
      </c>
      <c r="P28" s="50"/>
      <c r="Q28" s="21"/>
    </row>
    <row r="29" spans="1:17" x14ac:dyDescent="0.3">
      <c r="A29" s="57" t="s">
        <v>25</v>
      </c>
      <c r="B29" s="17">
        <v>2005</v>
      </c>
      <c r="C29" s="58" t="s">
        <v>30</v>
      </c>
      <c r="D29" s="135">
        <v>30</v>
      </c>
      <c r="E29" s="16">
        <v>0</v>
      </c>
      <c r="F29" s="16">
        <v>45</v>
      </c>
      <c r="G29" s="136">
        <v>17</v>
      </c>
      <c r="H29" s="135">
        <v>3</v>
      </c>
      <c r="I29" s="16">
        <v>5</v>
      </c>
      <c r="J29" s="16">
        <v>7</v>
      </c>
      <c r="K29" s="16">
        <v>25</v>
      </c>
      <c r="L29" s="16">
        <v>0</v>
      </c>
      <c r="M29" s="16">
        <v>34000</v>
      </c>
      <c r="N29" s="16">
        <v>0</v>
      </c>
      <c r="O29" s="136"/>
      <c r="P29" s="50"/>
      <c r="Q29" s="21"/>
    </row>
    <row r="30" spans="1:17" x14ac:dyDescent="0.3">
      <c r="A30" s="57" t="s">
        <v>25</v>
      </c>
      <c r="B30" s="17">
        <v>2005</v>
      </c>
      <c r="C30" s="58" t="s">
        <v>31</v>
      </c>
      <c r="D30" s="135">
        <v>9</v>
      </c>
      <c r="E30" s="16">
        <v>3</v>
      </c>
      <c r="F30" s="16">
        <v>19</v>
      </c>
      <c r="G30" s="136">
        <v>3</v>
      </c>
      <c r="H30" s="135">
        <v>5</v>
      </c>
      <c r="I30" s="16">
        <v>2</v>
      </c>
      <c r="J30" s="16">
        <v>7</v>
      </c>
      <c r="K30" s="16">
        <v>2</v>
      </c>
      <c r="L30" s="16">
        <v>0</v>
      </c>
      <c r="M30" s="16">
        <v>5000</v>
      </c>
      <c r="N30" s="16">
        <v>0</v>
      </c>
      <c r="O30" s="136"/>
      <c r="P30" s="52"/>
      <c r="Q30" s="21"/>
    </row>
    <row r="31" spans="1:17" x14ac:dyDescent="0.3">
      <c r="A31" s="57" t="s">
        <v>25</v>
      </c>
      <c r="B31" s="17">
        <v>2008</v>
      </c>
      <c r="C31" s="58" t="s">
        <v>32</v>
      </c>
      <c r="D31" s="135">
        <v>18</v>
      </c>
      <c r="E31" s="16">
        <v>1</v>
      </c>
      <c r="F31" s="16">
        <v>40</v>
      </c>
      <c r="G31" s="136">
        <v>16</v>
      </c>
      <c r="H31" s="135">
        <v>13</v>
      </c>
      <c r="I31" s="16">
        <v>2</v>
      </c>
      <c r="J31" s="16">
        <v>17</v>
      </c>
      <c r="K31" s="16">
        <v>5</v>
      </c>
      <c r="L31" s="16">
        <v>0</v>
      </c>
      <c r="M31" s="16">
        <v>10000</v>
      </c>
      <c r="N31" s="16">
        <v>0</v>
      </c>
      <c r="O31" s="136"/>
      <c r="P31" s="50"/>
      <c r="Q31" s="21"/>
    </row>
    <row r="32" spans="1:17" x14ac:dyDescent="0.3">
      <c r="A32" s="21" t="s">
        <v>66</v>
      </c>
      <c r="B32" s="19">
        <v>2021</v>
      </c>
      <c r="C32" s="78" t="s">
        <v>158</v>
      </c>
      <c r="D32" s="135">
        <v>8</v>
      </c>
      <c r="E32" s="16">
        <v>8</v>
      </c>
      <c r="F32" s="16">
        <v>25</v>
      </c>
      <c r="G32" s="136">
        <v>9</v>
      </c>
      <c r="H32" s="135">
        <v>2</v>
      </c>
      <c r="I32" s="16">
        <v>4</v>
      </c>
      <c r="J32" s="16">
        <v>6</v>
      </c>
      <c r="K32" s="16">
        <v>4</v>
      </c>
      <c r="L32" s="16">
        <v>0</v>
      </c>
      <c r="M32" s="16">
        <v>3000</v>
      </c>
      <c r="N32" s="16">
        <v>0</v>
      </c>
      <c r="O32" s="136"/>
      <c r="P32" s="50"/>
      <c r="Q32" s="21"/>
    </row>
    <row r="33" spans="1:18" x14ac:dyDescent="0.3">
      <c r="A33" s="55" t="s">
        <v>66</v>
      </c>
      <c r="B33" s="44">
        <v>2007</v>
      </c>
      <c r="C33" s="56" t="s">
        <v>84</v>
      </c>
      <c r="D33" s="135">
        <v>37</v>
      </c>
      <c r="E33" s="16">
        <v>-5</v>
      </c>
      <c r="F33" s="16">
        <v>82</v>
      </c>
      <c r="G33" s="136">
        <v>18</v>
      </c>
      <c r="H33" s="135">
        <v>14</v>
      </c>
      <c r="I33" s="16">
        <v>8</v>
      </c>
      <c r="J33" s="16">
        <v>19</v>
      </c>
      <c r="K33" s="16">
        <v>5</v>
      </c>
      <c r="L33" s="16">
        <v>0</v>
      </c>
      <c r="M33" s="16">
        <v>15000</v>
      </c>
      <c r="N33" s="16">
        <v>0</v>
      </c>
      <c r="O33" s="136">
        <v>0.25</v>
      </c>
      <c r="P33" s="50"/>
      <c r="Q33" s="21"/>
    </row>
    <row r="34" spans="1:18" x14ac:dyDescent="0.3">
      <c r="A34" s="55" t="s">
        <v>66</v>
      </c>
      <c r="B34" s="17">
        <v>2019</v>
      </c>
      <c r="C34" s="58" t="s">
        <v>97</v>
      </c>
      <c r="D34" s="135">
        <v>18</v>
      </c>
      <c r="E34" s="16">
        <v>1</v>
      </c>
      <c r="F34" s="16">
        <v>35</v>
      </c>
      <c r="G34" s="136">
        <v>13</v>
      </c>
      <c r="H34" s="135">
        <v>11</v>
      </c>
      <c r="I34" s="16">
        <v>1</v>
      </c>
      <c r="J34" s="16">
        <v>7</v>
      </c>
      <c r="K34" s="16">
        <v>5</v>
      </c>
      <c r="L34" s="16">
        <v>0</v>
      </c>
      <c r="M34" s="16">
        <v>8000</v>
      </c>
      <c r="N34" s="16">
        <v>0</v>
      </c>
      <c r="O34" s="136"/>
      <c r="P34" s="50"/>
      <c r="Q34" s="21"/>
    </row>
    <row r="35" spans="1:18" x14ac:dyDescent="0.3">
      <c r="A35" s="55" t="s">
        <v>66</v>
      </c>
      <c r="B35" s="44">
        <v>2010</v>
      </c>
      <c r="C35" s="56" t="s">
        <v>15</v>
      </c>
      <c r="D35" s="135">
        <v>39</v>
      </c>
      <c r="E35" s="16">
        <v>4</v>
      </c>
      <c r="F35" s="16">
        <v>40</v>
      </c>
      <c r="G35" s="136">
        <v>18</v>
      </c>
      <c r="H35" s="135">
        <v>16</v>
      </c>
      <c r="I35" s="16">
        <v>5</v>
      </c>
      <c r="J35" s="16">
        <v>17</v>
      </c>
      <c r="K35" s="16">
        <v>7</v>
      </c>
      <c r="L35" s="16">
        <v>0</v>
      </c>
      <c r="M35" s="16">
        <v>13000</v>
      </c>
      <c r="N35" s="16">
        <v>0</v>
      </c>
      <c r="O35" s="136"/>
      <c r="P35" s="50"/>
      <c r="Q35" s="21"/>
    </row>
    <row r="36" spans="1:18" x14ac:dyDescent="0.3">
      <c r="A36" s="55" t="s">
        <v>66</v>
      </c>
      <c r="B36" s="44">
        <v>2006</v>
      </c>
      <c r="C36" s="56" t="s">
        <v>16</v>
      </c>
      <c r="D36" s="135">
        <v>61</v>
      </c>
      <c r="E36" s="16">
        <v>33</v>
      </c>
      <c r="F36" s="16">
        <v>76</v>
      </c>
      <c r="G36" s="136">
        <v>25</v>
      </c>
      <c r="H36" s="135">
        <v>8</v>
      </c>
      <c r="I36" s="16">
        <v>7</v>
      </c>
      <c r="J36" s="16">
        <v>9</v>
      </c>
      <c r="K36" s="16">
        <v>4</v>
      </c>
      <c r="L36" s="16">
        <v>0</v>
      </c>
      <c r="M36" s="16">
        <v>6000</v>
      </c>
      <c r="N36" s="16">
        <v>0</v>
      </c>
      <c r="O36" s="136"/>
      <c r="P36" s="50"/>
      <c r="Q36" s="21"/>
    </row>
    <row r="37" spans="1:18" ht="15" customHeight="1" x14ac:dyDescent="0.3">
      <c r="A37" s="55" t="s">
        <v>66</v>
      </c>
      <c r="B37" s="45">
        <v>2015</v>
      </c>
      <c r="C37" s="56" t="s">
        <v>18</v>
      </c>
      <c r="D37" s="135">
        <v>0</v>
      </c>
      <c r="E37" s="16">
        <v>-45</v>
      </c>
      <c r="F37" s="16">
        <v>5</v>
      </c>
      <c r="G37" s="137">
        <v>0</v>
      </c>
      <c r="H37" s="135">
        <v>0</v>
      </c>
      <c r="I37" s="16">
        <v>0</v>
      </c>
      <c r="J37" s="16">
        <v>7</v>
      </c>
      <c r="K37" s="16">
        <v>0</v>
      </c>
      <c r="L37" s="16">
        <v>0</v>
      </c>
      <c r="M37" s="16">
        <v>0</v>
      </c>
      <c r="N37" s="16">
        <v>0</v>
      </c>
      <c r="O37" s="136"/>
      <c r="P37" s="50"/>
      <c r="Q37" s="21"/>
    </row>
    <row r="38" spans="1:18" x14ac:dyDescent="0.3">
      <c r="A38" s="57" t="s">
        <v>48</v>
      </c>
      <c r="B38" s="17">
        <v>2007</v>
      </c>
      <c r="C38" s="58" t="s">
        <v>60</v>
      </c>
      <c r="D38" s="135">
        <v>71</v>
      </c>
      <c r="E38" s="16">
        <v>17</v>
      </c>
      <c r="F38" s="16">
        <v>107</v>
      </c>
      <c r="G38" s="136">
        <v>59</v>
      </c>
      <c r="H38" s="135">
        <v>16</v>
      </c>
      <c r="I38" s="16">
        <v>7</v>
      </c>
      <c r="J38" s="16">
        <v>11</v>
      </c>
      <c r="K38" s="16">
        <v>7</v>
      </c>
      <c r="L38" s="16">
        <v>0</v>
      </c>
      <c r="M38" s="16">
        <v>23900</v>
      </c>
      <c r="N38" s="16">
        <v>0</v>
      </c>
      <c r="O38" s="136"/>
      <c r="P38" s="50"/>
      <c r="Q38" s="21"/>
    </row>
    <row r="39" spans="1:18" s="14" customFormat="1" x14ac:dyDescent="0.3">
      <c r="A39" s="57" t="s">
        <v>48</v>
      </c>
      <c r="B39" s="17">
        <v>2007</v>
      </c>
      <c r="C39" s="58" t="s">
        <v>61</v>
      </c>
      <c r="D39" s="135">
        <v>109</v>
      </c>
      <c r="E39" s="16">
        <v>33</v>
      </c>
      <c r="F39" s="16">
        <v>129</v>
      </c>
      <c r="G39" s="136">
        <v>39</v>
      </c>
      <c r="H39" s="135">
        <v>31</v>
      </c>
      <c r="I39" s="16">
        <v>0</v>
      </c>
      <c r="J39" s="16">
        <v>10</v>
      </c>
      <c r="K39" s="16">
        <v>15</v>
      </c>
      <c r="L39" s="16">
        <v>0</v>
      </c>
      <c r="M39" s="16">
        <v>21375</v>
      </c>
      <c r="N39" s="16">
        <v>0</v>
      </c>
      <c r="O39" s="136"/>
      <c r="P39" s="50"/>
      <c r="R39" s="21"/>
    </row>
    <row r="40" spans="1:18" x14ac:dyDescent="0.3">
      <c r="A40" s="55" t="s">
        <v>66</v>
      </c>
      <c r="B40" s="45">
        <v>2015</v>
      </c>
      <c r="C40" s="56" t="s">
        <v>19</v>
      </c>
      <c r="D40" s="135">
        <v>125</v>
      </c>
      <c r="E40" s="16">
        <v>21</v>
      </c>
      <c r="F40" s="16">
        <v>125</v>
      </c>
      <c r="G40" s="136">
        <v>60</v>
      </c>
      <c r="H40" s="135">
        <v>9</v>
      </c>
      <c r="I40" s="16">
        <v>26</v>
      </c>
      <c r="J40" s="16">
        <v>22</v>
      </c>
      <c r="K40" s="16">
        <v>9</v>
      </c>
      <c r="L40" s="16">
        <v>0</v>
      </c>
      <c r="M40" s="16">
        <v>46000</v>
      </c>
      <c r="N40" s="16">
        <v>0</v>
      </c>
      <c r="O40" s="136">
        <v>1</v>
      </c>
      <c r="P40" s="50"/>
      <c r="Q40" s="21"/>
    </row>
    <row r="41" spans="1:18" x14ac:dyDescent="0.3">
      <c r="A41" s="57" t="s">
        <v>25</v>
      </c>
      <c r="B41" s="17">
        <v>2018</v>
      </c>
      <c r="C41" s="58" t="s">
        <v>33</v>
      </c>
      <c r="D41" s="135">
        <v>7</v>
      </c>
      <c r="E41" s="16">
        <v>7</v>
      </c>
      <c r="F41" s="16">
        <v>10</v>
      </c>
      <c r="G41" s="136">
        <v>13</v>
      </c>
      <c r="H41" s="135">
        <v>3</v>
      </c>
      <c r="I41" s="16">
        <v>3</v>
      </c>
      <c r="J41" s="16">
        <v>13</v>
      </c>
      <c r="K41" s="16">
        <v>7</v>
      </c>
      <c r="L41" s="16">
        <v>1</v>
      </c>
      <c r="M41" s="16">
        <v>5500</v>
      </c>
      <c r="N41" s="16">
        <v>1000</v>
      </c>
      <c r="O41" s="136"/>
      <c r="P41" s="50"/>
      <c r="Q41" s="21"/>
    </row>
    <row r="42" spans="1:18" x14ac:dyDescent="0.3">
      <c r="A42" s="57" t="s">
        <v>25</v>
      </c>
      <c r="B42" s="17">
        <v>1999</v>
      </c>
      <c r="C42" s="58" t="s">
        <v>34</v>
      </c>
      <c r="D42" s="135">
        <v>78</v>
      </c>
      <c r="E42" s="16">
        <v>-13</v>
      </c>
      <c r="F42" s="16">
        <v>151</v>
      </c>
      <c r="G42" s="136">
        <v>30</v>
      </c>
      <c r="H42" s="135">
        <v>7</v>
      </c>
      <c r="I42" s="16">
        <v>5</v>
      </c>
      <c r="J42" s="16">
        <v>21</v>
      </c>
      <c r="K42" s="16">
        <v>3</v>
      </c>
      <c r="L42" s="16">
        <v>0</v>
      </c>
      <c r="M42" s="16">
        <v>12000</v>
      </c>
      <c r="N42" s="16">
        <v>0</v>
      </c>
      <c r="O42" s="136">
        <v>0.25</v>
      </c>
      <c r="P42" s="50"/>
      <c r="Q42" s="21"/>
    </row>
    <row r="43" spans="1:18" x14ac:dyDescent="0.3">
      <c r="A43" s="55" t="s">
        <v>66</v>
      </c>
      <c r="B43" s="59">
        <v>2015</v>
      </c>
      <c r="C43" s="56" t="s">
        <v>74</v>
      </c>
      <c r="D43" s="135">
        <v>51</v>
      </c>
      <c r="E43" s="16">
        <v>-22</v>
      </c>
      <c r="F43" s="16">
        <v>111</v>
      </c>
      <c r="G43" s="136">
        <v>27</v>
      </c>
      <c r="H43" s="135">
        <v>10</v>
      </c>
      <c r="I43" s="16">
        <v>1</v>
      </c>
      <c r="J43" s="16">
        <v>7</v>
      </c>
      <c r="K43" s="16">
        <v>12</v>
      </c>
      <c r="L43" s="16">
        <v>0</v>
      </c>
      <c r="M43" s="16">
        <v>13000</v>
      </c>
      <c r="N43" s="16">
        <v>0</v>
      </c>
      <c r="O43" s="136"/>
      <c r="P43" s="50"/>
      <c r="Q43" s="21"/>
    </row>
    <row r="44" spans="1:18" x14ac:dyDescent="0.3">
      <c r="A44" s="57" t="s">
        <v>25</v>
      </c>
      <c r="B44" s="17">
        <v>2018</v>
      </c>
      <c r="C44" s="58" t="s">
        <v>35</v>
      </c>
      <c r="D44" s="135">
        <v>23</v>
      </c>
      <c r="E44" s="16">
        <v>23</v>
      </c>
      <c r="F44" s="16">
        <v>23</v>
      </c>
      <c r="G44" s="136">
        <v>6</v>
      </c>
      <c r="H44" s="135">
        <v>1</v>
      </c>
      <c r="I44" s="16">
        <v>1</v>
      </c>
      <c r="J44" s="16">
        <v>8</v>
      </c>
      <c r="K44" s="16">
        <v>0</v>
      </c>
      <c r="L44" s="16">
        <v>0</v>
      </c>
      <c r="M44" s="16">
        <v>0</v>
      </c>
      <c r="N44" s="16">
        <v>0</v>
      </c>
      <c r="O44" s="136"/>
      <c r="P44" s="50"/>
      <c r="Q44" s="21"/>
    </row>
    <row r="45" spans="1:18" x14ac:dyDescent="0.3">
      <c r="A45" s="57" t="s">
        <v>25</v>
      </c>
      <c r="B45" s="17">
        <v>1994</v>
      </c>
      <c r="C45" s="58" t="s">
        <v>36</v>
      </c>
      <c r="D45" s="135">
        <v>789</v>
      </c>
      <c r="E45" s="16">
        <v>-192</v>
      </c>
      <c r="F45" s="16">
        <v>1573</v>
      </c>
      <c r="G45" s="136">
        <v>491</v>
      </c>
      <c r="H45" s="135">
        <v>220</v>
      </c>
      <c r="I45" s="16">
        <v>44</v>
      </c>
      <c r="J45" s="16">
        <v>59</v>
      </c>
      <c r="K45" s="16">
        <v>42</v>
      </c>
      <c r="L45" s="16">
        <v>0</v>
      </c>
      <c r="M45" s="16">
        <v>158000</v>
      </c>
      <c r="N45" s="16">
        <v>0</v>
      </c>
      <c r="O45" s="136">
        <v>3.75</v>
      </c>
      <c r="P45" s="50"/>
      <c r="Q45" s="21"/>
    </row>
    <row r="46" spans="1:18" x14ac:dyDescent="0.3">
      <c r="A46" s="57" t="s">
        <v>25</v>
      </c>
      <c r="B46" s="17">
        <v>2010</v>
      </c>
      <c r="C46" s="58" t="s">
        <v>38</v>
      </c>
      <c r="D46" s="135">
        <v>0</v>
      </c>
      <c r="E46" s="16">
        <v>-16</v>
      </c>
      <c r="F46" s="16">
        <v>21</v>
      </c>
      <c r="G46" s="137">
        <v>0</v>
      </c>
      <c r="H46" s="135">
        <v>20</v>
      </c>
      <c r="I46" s="16">
        <v>2</v>
      </c>
      <c r="J46" s="16">
        <v>9</v>
      </c>
      <c r="K46" s="16">
        <v>9</v>
      </c>
      <c r="L46" s="16">
        <v>0</v>
      </c>
      <c r="M46" s="16">
        <v>36000</v>
      </c>
      <c r="N46" s="16">
        <v>0</v>
      </c>
      <c r="O46" s="136"/>
      <c r="P46" s="50"/>
      <c r="Q46" s="21"/>
    </row>
    <row r="47" spans="1:18" x14ac:dyDescent="0.3">
      <c r="A47" s="57" t="s">
        <v>25</v>
      </c>
      <c r="B47" s="17">
        <v>2001</v>
      </c>
      <c r="C47" s="58" t="s">
        <v>39</v>
      </c>
      <c r="D47" s="135">
        <v>11</v>
      </c>
      <c r="E47" s="16">
        <v>0</v>
      </c>
      <c r="F47" s="16">
        <v>60</v>
      </c>
      <c r="G47" s="136">
        <v>14</v>
      </c>
      <c r="H47" s="135">
        <v>13</v>
      </c>
      <c r="I47" s="16">
        <v>1</v>
      </c>
      <c r="J47" s="16">
        <v>14</v>
      </c>
      <c r="K47" s="16">
        <v>1</v>
      </c>
      <c r="L47" s="16">
        <v>0</v>
      </c>
      <c r="M47" s="16">
        <v>3000</v>
      </c>
      <c r="N47" s="16">
        <v>0</v>
      </c>
      <c r="O47" s="136"/>
      <c r="P47" s="50"/>
      <c r="Q47" s="21"/>
    </row>
    <row r="48" spans="1:18" x14ac:dyDescent="0.3">
      <c r="A48" s="57" t="s">
        <v>25</v>
      </c>
      <c r="B48" s="44">
        <v>2007</v>
      </c>
      <c r="C48" s="56" t="s">
        <v>41</v>
      </c>
      <c r="D48" s="135">
        <v>109</v>
      </c>
      <c r="E48" s="16">
        <v>80</v>
      </c>
      <c r="F48" s="16">
        <v>110</v>
      </c>
      <c r="G48" s="136">
        <v>98</v>
      </c>
      <c r="H48" s="135">
        <v>11</v>
      </c>
      <c r="I48" s="16">
        <v>11</v>
      </c>
      <c r="J48" s="16">
        <v>22</v>
      </c>
      <c r="K48" s="16">
        <v>8</v>
      </c>
      <c r="L48" s="16">
        <v>0</v>
      </c>
      <c r="M48" s="16">
        <v>80000</v>
      </c>
      <c r="N48" s="16">
        <v>0</v>
      </c>
      <c r="O48" s="136">
        <v>0.5</v>
      </c>
      <c r="P48" s="50"/>
      <c r="Q48" s="21"/>
    </row>
    <row r="49" spans="1:18" x14ac:dyDescent="0.3">
      <c r="A49" s="57" t="s">
        <v>25</v>
      </c>
      <c r="B49" s="44">
        <v>2010</v>
      </c>
      <c r="C49" s="56" t="s">
        <v>42</v>
      </c>
      <c r="D49" s="135">
        <v>40</v>
      </c>
      <c r="E49" s="16">
        <v>40</v>
      </c>
      <c r="F49" s="16">
        <v>40</v>
      </c>
      <c r="G49" s="136">
        <v>22</v>
      </c>
      <c r="H49" s="135">
        <v>1</v>
      </c>
      <c r="I49" s="16">
        <v>8</v>
      </c>
      <c r="J49" s="16">
        <v>10</v>
      </c>
      <c r="K49" s="16">
        <v>2</v>
      </c>
      <c r="L49" s="16">
        <v>0</v>
      </c>
      <c r="M49" s="16">
        <v>4000</v>
      </c>
      <c r="N49" s="16">
        <v>0</v>
      </c>
      <c r="O49" s="136"/>
      <c r="P49" s="50"/>
      <c r="Q49" s="21"/>
    </row>
    <row r="50" spans="1:18" ht="12" customHeight="1" x14ac:dyDescent="0.3">
      <c r="A50" s="57" t="s">
        <v>25</v>
      </c>
      <c r="B50" s="44">
        <v>2018</v>
      </c>
      <c r="C50" s="56" t="s">
        <v>43</v>
      </c>
      <c r="D50" s="135">
        <v>47</v>
      </c>
      <c r="E50" s="16">
        <v>10</v>
      </c>
      <c r="F50" s="16">
        <v>61</v>
      </c>
      <c r="G50" s="136">
        <v>36</v>
      </c>
      <c r="H50" s="135">
        <v>7</v>
      </c>
      <c r="I50" s="16">
        <v>6</v>
      </c>
      <c r="J50" s="16">
        <v>18</v>
      </c>
      <c r="K50" s="16">
        <v>7</v>
      </c>
      <c r="L50" s="16">
        <v>2</v>
      </c>
      <c r="M50" s="16">
        <v>20000</v>
      </c>
      <c r="N50" s="16">
        <v>4000</v>
      </c>
      <c r="O50" s="136">
        <v>0.5</v>
      </c>
      <c r="P50" s="50"/>
      <c r="Q50" s="21"/>
    </row>
    <row r="51" spans="1:18" x14ac:dyDescent="0.3">
      <c r="A51" s="55" t="s">
        <v>66</v>
      </c>
      <c r="B51" s="44">
        <v>2006</v>
      </c>
      <c r="C51" s="56" t="s">
        <v>75</v>
      </c>
      <c r="D51" s="135">
        <v>118</v>
      </c>
      <c r="E51" s="16">
        <v>5</v>
      </c>
      <c r="F51" s="16">
        <v>176</v>
      </c>
      <c r="G51" s="136">
        <v>97</v>
      </c>
      <c r="H51" s="135">
        <v>48</v>
      </c>
      <c r="I51" s="16">
        <v>16</v>
      </c>
      <c r="J51" s="16">
        <v>34</v>
      </c>
      <c r="K51" s="16">
        <v>17</v>
      </c>
      <c r="L51" s="16">
        <v>1</v>
      </c>
      <c r="M51" s="16">
        <v>115000</v>
      </c>
      <c r="N51" s="16">
        <v>5000</v>
      </c>
      <c r="O51" s="136">
        <v>0.5</v>
      </c>
      <c r="P51" s="50"/>
      <c r="Q51" s="21"/>
    </row>
    <row r="52" spans="1:18" x14ac:dyDescent="0.3">
      <c r="A52" s="57" t="s">
        <v>25</v>
      </c>
      <c r="B52" s="17">
        <v>2004</v>
      </c>
      <c r="C52" s="58" t="s">
        <v>44</v>
      </c>
      <c r="D52" s="135">
        <v>49</v>
      </c>
      <c r="E52" s="16">
        <v>-27</v>
      </c>
      <c r="F52" s="16">
        <v>79</v>
      </c>
      <c r="G52" s="136">
        <v>26</v>
      </c>
      <c r="H52" s="135">
        <v>25</v>
      </c>
      <c r="I52" s="16">
        <v>5</v>
      </c>
      <c r="J52" s="16">
        <v>15</v>
      </c>
      <c r="K52" s="16">
        <v>7</v>
      </c>
      <c r="L52" s="16">
        <v>0</v>
      </c>
      <c r="M52" s="16">
        <v>7000</v>
      </c>
      <c r="N52" s="16">
        <v>0</v>
      </c>
      <c r="O52" s="136"/>
      <c r="P52" s="50"/>
      <c r="Q52" s="21"/>
    </row>
    <row r="53" spans="1:18" x14ac:dyDescent="0.3">
      <c r="A53" s="57" t="s">
        <v>25</v>
      </c>
      <c r="B53" s="17">
        <v>2000</v>
      </c>
      <c r="C53" s="58" t="s">
        <v>89</v>
      </c>
      <c r="D53" s="135">
        <v>87</v>
      </c>
      <c r="E53" s="16">
        <v>2</v>
      </c>
      <c r="F53" s="16">
        <v>163</v>
      </c>
      <c r="G53" s="136">
        <v>60</v>
      </c>
      <c r="H53" s="135">
        <v>44</v>
      </c>
      <c r="I53" s="16">
        <v>6</v>
      </c>
      <c r="J53" s="16">
        <v>37</v>
      </c>
      <c r="K53" s="16">
        <v>5</v>
      </c>
      <c r="L53" s="16">
        <v>4</v>
      </c>
      <c r="M53" s="16">
        <v>37500</v>
      </c>
      <c r="N53" s="16">
        <v>30000</v>
      </c>
      <c r="O53" s="136">
        <v>1</v>
      </c>
      <c r="P53" s="50"/>
      <c r="Q53" s="21"/>
    </row>
    <row r="54" spans="1:18" x14ac:dyDescent="0.3">
      <c r="A54" s="57" t="s">
        <v>25</v>
      </c>
      <c r="B54" s="17">
        <v>2006</v>
      </c>
      <c r="C54" s="65" t="s">
        <v>45</v>
      </c>
      <c r="D54" s="135">
        <v>12</v>
      </c>
      <c r="E54" s="16">
        <v>-16</v>
      </c>
      <c r="F54" s="16">
        <v>23</v>
      </c>
      <c r="G54" s="136">
        <v>14</v>
      </c>
      <c r="H54" s="135">
        <v>15</v>
      </c>
      <c r="I54" s="16">
        <v>5</v>
      </c>
      <c r="J54" s="16">
        <v>11</v>
      </c>
      <c r="K54" s="16">
        <v>3</v>
      </c>
      <c r="L54" s="16">
        <v>0</v>
      </c>
      <c r="M54" s="16">
        <v>12000</v>
      </c>
      <c r="N54" s="16">
        <v>0</v>
      </c>
      <c r="O54" s="136">
        <v>0.5</v>
      </c>
      <c r="P54" s="50"/>
      <c r="Q54" s="21"/>
    </row>
    <row r="55" spans="1:18" x14ac:dyDescent="0.3">
      <c r="A55" s="57" t="s">
        <v>25</v>
      </c>
      <c r="B55" s="17">
        <v>2004</v>
      </c>
      <c r="C55" s="58" t="s">
        <v>47</v>
      </c>
      <c r="D55" s="135">
        <v>46</v>
      </c>
      <c r="E55" s="16">
        <v>-17</v>
      </c>
      <c r="F55" s="16">
        <v>93</v>
      </c>
      <c r="G55" s="136">
        <v>28</v>
      </c>
      <c r="H55" s="135">
        <v>15</v>
      </c>
      <c r="I55" s="16">
        <v>5</v>
      </c>
      <c r="J55" s="16">
        <v>13</v>
      </c>
      <c r="K55" s="16">
        <v>8</v>
      </c>
      <c r="L55" s="16">
        <v>0</v>
      </c>
      <c r="M55" s="16">
        <v>40000</v>
      </c>
      <c r="N55" s="16">
        <v>0</v>
      </c>
      <c r="O55" s="136">
        <v>0.25</v>
      </c>
      <c r="P55" s="50"/>
      <c r="Q55" s="21"/>
    </row>
    <row r="56" spans="1:18" x14ac:dyDescent="0.3">
      <c r="A56" s="57" t="s">
        <v>48</v>
      </c>
      <c r="B56" s="64">
        <v>2011</v>
      </c>
      <c r="C56" s="65" t="s">
        <v>62</v>
      </c>
      <c r="D56" s="135">
        <v>30</v>
      </c>
      <c r="E56" s="16">
        <v>10</v>
      </c>
      <c r="F56" s="16">
        <v>33</v>
      </c>
      <c r="G56" s="136">
        <v>10</v>
      </c>
      <c r="H56" s="135">
        <v>3</v>
      </c>
      <c r="I56" s="16">
        <v>3</v>
      </c>
      <c r="J56" s="16">
        <v>8</v>
      </c>
      <c r="K56" s="16">
        <v>2</v>
      </c>
      <c r="L56" s="16">
        <v>0</v>
      </c>
      <c r="M56" s="16">
        <v>5125</v>
      </c>
      <c r="N56" s="16">
        <v>0</v>
      </c>
      <c r="O56" s="136"/>
      <c r="P56" s="50"/>
      <c r="Q56" s="21"/>
    </row>
    <row r="57" spans="1:18" x14ac:dyDescent="0.3">
      <c r="A57" s="57" t="s">
        <v>48</v>
      </c>
      <c r="B57" s="17">
        <v>2009</v>
      </c>
      <c r="C57" s="58" t="s">
        <v>64</v>
      </c>
      <c r="D57" s="135">
        <v>24</v>
      </c>
      <c r="E57" s="16">
        <v>-6</v>
      </c>
      <c r="F57" s="16">
        <v>33</v>
      </c>
      <c r="G57" s="136">
        <v>18</v>
      </c>
      <c r="H57" s="135">
        <v>8</v>
      </c>
      <c r="I57" s="16">
        <v>4</v>
      </c>
      <c r="J57" s="16">
        <v>12</v>
      </c>
      <c r="K57" s="16">
        <v>5</v>
      </c>
      <c r="L57" s="16">
        <v>0</v>
      </c>
      <c r="M57" s="16">
        <v>20000</v>
      </c>
      <c r="N57" s="16">
        <v>0</v>
      </c>
      <c r="O57" s="136">
        <v>0.25</v>
      </c>
      <c r="P57" s="50"/>
      <c r="Q57" s="21"/>
    </row>
    <row r="58" spans="1:18" x14ac:dyDescent="0.3">
      <c r="A58" s="57" t="s">
        <v>48</v>
      </c>
      <c r="B58" s="17">
        <v>2019</v>
      </c>
      <c r="C58" s="58" t="s">
        <v>95</v>
      </c>
      <c r="D58" s="135">
        <v>34</v>
      </c>
      <c r="E58" s="16">
        <v>22</v>
      </c>
      <c r="F58" s="16">
        <v>46</v>
      </c>
      <c r="G58" s="136">
        <v>22</v>
      </c>
      <c r="H58" s="135">
        <v>3</v>
      </c>
      <c r="I58" s="16">
        <v>4</v>
      </c>
      <c r="J58" s="16">
        <v>15</v>
      </c>
      <c r="K58" s="16">
        <v>2</v>
      </c>
      <c r="L58" s="16">
        <v>0</v>
      </c>
      <c r="M58" s="16">
        <v>3000</v>
      </c>
      <c r="N58" s="16">
        <v>0</v>
      </c>
      <c r="O58" s="136"/>
      <c r="P58" s="50"/>
      <c r="Q58" s="21"/>
    </row>
    <row r="59" spans="1:18" x14ac:dyDescent="0.3">
      <c r="A59" s="57" t="s">
        <v>48</v>
      </c>
      <c r="B59" s="17">
        <v>2003</v>
      </c>
      <c r="C59" s="58" t="s">
        <v>65</v>
      </c>
      <c r="D59" s="135">
        <v>65</v>
      </c>
      <c r="E59" s="16">
        <v>21</v>
      </c>
      <c r="F59" s="16">
        <v>86</v>
      </c>
      <c r="G59" s="136">
        <v>29</v>
      </c>
      <c r="H59" s="135">
        <v>16</v>
      </c>
      <c r="I59" s="16">
        <v>6</v>
      </c>
      <c r="J59" s="16">
        <v>19</v>
      </c>
      <c r="K59" s="16">
        <v>13</v>
      </c>
      <c r="L59" s="16">
        <v>0</v>
      </c>
      <c r="M59" s="16">
        <v>39000</v>
      </c>
      <c r="N59" s="16">
        <v>0</v>
      </c>
      <c r="O59" s="136"/>
      <c r="P59" s="50"/>
      <c r="Q59" s="21"/>
    </row>
    <row r="60" spans="1:18" x14ac:dyDescent="0.3">
      <c r="A60" s="55" t="s">
        <v>48</v>
      </c>
      <c r="B60" s="45">
        <v>2014</v>
      </c>
      <c r="C60" s="67" t="s">
        <v>20</v>
      </c>
      <c r="D60" s="135">
        <v>69</v>
      </c>
      <c r="E60" s="16">
        <v>-31</v>
      </c>
      <c r="F60" s="16">
        <v>96</v>
      </c>
      <c r="G60" s="136">
        <v>34</v>
      </c>
      <c r="H60" s="135">
        <v>20</v>
      </c>
      <c r="I60" s="16">
        <v>9</v>
      </c>
      <c r="J60" s="16">
        <v>33</v>
      </c>
      <c r="K60" s="16">
        <v>16</v>
      </c>
      <c r="L60" s="16">
        <v>0</v>
      </c>
      <c r="M60" s="16">
        <v>25000</v>
      </c>
      <c r="N60" s="16">
        <v>0</v>
      </c>
      <c r="O60" s="136"/>
      <c r="P60" s="50"/>
      <c r="Q60" s="21"/>
    </row>
    <row r="61" spans="1:18" x14ac:dyDescent="0.3">
      <c r="A61" s="55" t="s">
        <v>48</v>
      </c>
      <c r="B61" s="44">
        <v>2004</v>
      </c>
      <c r="C61" s="67" t="s">
        <v>21</v>
      </c>
      <c r="D61" s="135">
        <v>126</v>
      </c>
      <c r="E61" s="16">
        <v>-19</v>
      </c>
      <c r="F61" s="16">
        <v>198</v>
      </c>
      <c r="G61" s="136">
        <v>61</v>
      </c>
      <c r="H61" s="135">
        <v>38</v>
      </c>
      <c r="I61" s="16">
        <v>23</v>
      </c>
      <c r="J61" s="16">
        <v>21</v>
      </c>
      <c r="K61" s="16">
        <v>12</v>
      </c>
      <c r="L61" s="16">
        <v>0</v>
      </c>
      <c r="M61" s="16">
        <v>75000</v>
      </c>
      <c r="N61" s="16">
        <v>0</v>
      </c>
      <c r="O61" s="136">
        <v>0.1</v>
      </c>
      <c r="P61" s="51"/>
      <c r="Q61" s="21"/>
    </row>
    <row r="62" spans="1:18" x14ac:dyDescent="0.3">
      <c r="A62" s="55" t="s">
        <v>48</v>
      </c>
      <c r="B62" s="44">
        <v>2008</v>
      </c>
      <c r="C62" s="67" t="s">
        <v>22</v>
      </c>
      <c r="D62" s="135">
        <v>34</v>
      </c>
      <c r="E62" s="16">
        <v>-36</v>
      </c>
      <c r="F62" s="16">
        <v>110</v>
      </c>
      <c r="G62" s="136">
        <v>39</v>
      </c>
      <c r="H62" s="135">
        <v>49</v>
      </c>
      <c r="I62" s="16">
        <v>2</v>
      </c>
      <c r="J62" s="16">
        <v>17</v>
      </c>
      <c r="K62" s="16">
        <v>8</v>
      </c>
      <c r="L62" s="16">
        <v>2</v>
      </c>
      <c r="M62" s="16">
        <v>24500</v>
      </c>
      <c r="N62" s="16">
        <v>4500</v>
      </c>
      <c r="O62" s="136">
        <v>1</v>
      </c>
      <c r="P62" s="50"/>
      <c r="Q62" s="21"/>
    </row>
    <row r="63" spans="1:18" s="14" customFormat="1" x14ac:dyDescent="0.3">
      <c r="A63" s="55" t="s">
        <v>48</v>
      </c>
      <c r="B63" s="44">
        <v>2006</v>
      </c>
      <c r="C63" s="67" t="s">
        <v>23</v>
      </c>
      <c r="D63" s="135">
        <v>150</v>
      </c>
      <c r="E63" s="16">
        <v>29</v>
      </c>
      <c r="F63" s="16">
        <v>220</v>
      </c>
      <c r="G63" s="136">
        <v>73</v>
      </c>
      <c r="H63" s="135">
        <v>11</v>
      </c>
      <c r="I63" s="16">
        <v>11</v>
      </c>
      <c r="J63" s="16">
        <v>12</v>
      </c>
      <c r="K63" s="16">
        <v>20</v>
      </c>
      <c r="L63" s="16">
        <v>0</v>
      </c>
      <c r="M63" s="16">
        <v>99000</v>
      </c>
      <c r="N63" s="16">
        <v>0</v>
      </c>
      <c r="O63" s="136"/>
      <c r="P63" s="50"/>
      <c r="R63" s="21"/>
    </row>
    <row r="64" spans="1:18" x14ac:dyDescent="0.3">
      <c r="A64" s="55" t="s">
        <v>66</v>
      </c>
      <c r="B64" s="44">
        <v>2017</v>
      </c>
      <c r="C64" s="56" t="s">
        <v>85</v>
      </c>
      <c r="D64" s="135">
        <v>16</v>
      </c>
      <c r="E64" s="16">
        <v>12</v>
      </c>
      <c r="F64" s="16">
        <v>27</v>
      </c>
      <c r="G64" s="136">
        <v>7</v>
      </c>
      <c r="H64" s="135">
        <v>3</v>
      </c>
      <c r="I64" s="16">
        <v>1</v>
      </c>
      <c r="J64" s="16">
        <v>5</v>
      </c>
      <c r="K64" s="16">
        <v>5</v>
      </c>
      <c r="L64" s="16">
        <v>0</v>
      </c>
      <c r="M64" s="16">
        <v>4520</v>
      </c>
      <c r="N64" s="16">
        <v>0</v>
      </c>
      <c r="O64" s="136"/>
      <c r="P64" s="50"/>
      <c r="Q64" s="21"/>
    </row>
    <row r="65" spans="1:17" x14ac:dyDescent="0.3">
      <c r="A65" s="57" t="s">
        <v>48</v>
      </c>
      <c r="B65" s="17">
        <v>2008</v>
      </c>
      <c r="C65" s="58" t="s">
        <v>96</v>
      </c>
      <c r="D65" s="135">
        <v>25</v>
      </c>
      <c r="E65" s="16">
        <v>25</v>
      </c>
      <c r="F65" s="16">
        <v>31</v>
      </c>
      <c r="G65" s="136">
        <v>14</v>
      </c>
      <c r="H65" s="135">
        <v>2</v>
      </c>
      <c r="I65" s="16">
        <v>2</v>
      </c>
      <c r="J65" s="16">
        <v>11</v>
      </c>
      <c r="K65" s="16">
        <v>2</v>
      </c>
      <c r="L65" s="16">
        <v>0</v>
      </c>
      <c r="M65" s="16">
        <v>4000</v>
      </c>
      <c r="N65" s="16">
        <v>0</v>
      </c>
      <c r="O65" s="136"/>
      <c r="P65" s="49"/>
      <c r="Q65" s="21"/>
    </row>
    <row r="66" spans="1:17" x14ac:dyDescent="0.3">
      <c r="A66" s="55" t="s">
        <v>66</v>
      </c>
      <c r="B66" s="44">
        <v>2001</v>
      </c>
      <c r="C66" s="56" t="s">
        <v>76</v>
      </c>
      <c r="D66" s="135">
        <v>159</v>
      </c>
      <c r="E66" s="16">
        <v>-3</v>
      </c>
      <c r="F66" s="16">
        <v>256</v>
      </c>
      <c r="G66" s="136">
        <v>170</v>
      </c>
      <c r="H66" s="135">
        <v>54</v>
      </c>
      <c r="I66" s="16">
        <v>10</v>
      </c>
      <c r="J66" s="16">
        <v>23</v>
      </c>
      <c r="K66" s="16">
        <v>14</v>
      </c>
      <c r="L66" s="16">
        <v>0</v>
      </c>
      <c r="M66" s="16">
        <v>137000</v>
      </c>
      <c r="N66" s="16">
        <v>0</v>
      </c>
      <c r="O66" s="136">
        <v>0.25</v>
      </c>
      <c r="P66" s="49"/>
      <c r="Q66" s="21"/>
    </row>
    <row r="67" spans="1:17" x14ac:dyDescent="0.3">
      <c r="A67" s="55" t="s">
        <v>66</v>
      </c>
      <c r="B67" s="45">
        <v>2017</v>
      </c>
      <c r="C67" s="56" t="s">
        <v>24</v>
      </c>
      <c r="D67" s="135">
        <v>30</v>
      </c>
      <c r="E67" s="16">
        <v>3</v>
      </c>
      <c r="F67" s="16">
        <v>69</v>
      </c>
      <c r="G67" s="136">
        <v>30</v>
      </c>
      <c r="H67" s="135">
        <v>6</v>
      </c>
      <c r="I67" s="16">
        <v>1</v>
      </c>
      <c r="J67" s="16">
        <v>10</v>
      </c>
      <c r="K67" s="16">
        <v>3</v>
      </c>
      <c r="L67" s="16">
        <v>0</v>
      </c>
      <c r="M67" s="16">
        <v>10000</v>
      </c>
      <c r="N67" s="16">
        <v>0</v>
      </c>
      <c r="O67" s="136"/>
      <c r="P67" s="50"/>
      <c r="Q67" s="21"/>
    </row>
    <row r="68" spans="1:17" ht="18.600000000000001" thickBot="1" x14ac:dyDescent="0.4">
      <c r="A68" s="28"/>
      <c r="B68" s="35"/>
      <c r="C68" s="144" t="s">
        <v>324</v>
      </c>
      <c r="D68" s="138"/>
      <c r="E68" s="139" t="s">
        <v>325</v>
      </c>
      <c r="F68" s="139"/>
      <c r="G68" s="140"/>
      <c r="H68" s="141" t="s">
        <v>326</v>
      </c>
      <c r="I68" s="142"/>
      <c r="J68" s="142"/>
      <c r="K68" s="142"/>
      <c r="L68" s="142"/>
      <c r="M68" s="142"/>
      <c r="N68" s="142"/>
      <c r="O68" s="143"/>
      <c r="P68" s="50"/>
      <c r="Q68" s="21"/>
    </row>
    <row r="69" spans="1:17" ht="15.6" x14ac:dyDescent="0.3">
      <c r="A69" s="29"/>
      <c r="B69" s="36"/>
      <c r="C69" s="15" t="s">
        <v>163</v>
      </c>
      <c r="D69" s="25">
        <f>SUM(D2:D68)</f>
        <v>4704</v>
      </c>
      <c r="E69" s="25">
        <f>SUM(E2:E68)</f>
        <v>236</v>
      </c>
      <c r="F69" s="25">
        <f>SUM(F2:F68)</f>
        <v>7489</v>
      </c>
      <c r="G69" s="25">
        <f>SUM(G2:G68)</f>
        <v>2888</v>
      </c>
      <c r="H69" s="25">
        <f t="shared" ref="H69:O69" si="0">SUM(H2:H67)</f>
        <v>1212</v>
      </c>
      <c r="I69" s="25">
        <f t="shared" si="0"/>
        <v>448</v>
      </c>
      <c r="J69" s="25">
        <f t="shared" si="0"/>
        <v>1012</v>
      </c>
      <c r="K69" s="25">
        <f t="shared" si="0"/>
        <v>704</v>
      </c>
      <c r="L69" s="25">
        <f t="shared" si="0"/>
        <v>143</v>
      </c>
      <c r="M69" s="26">
        <f t="shared" si="0"/>
        <v>2078870</v>
      </c>
      <c r="N69" s="26">
        <f t="shared" si="0"/>
        <v>338669</v>
      </c>
      <c r="O69" s="27">
        <f t="shared" si="0"/>
        <v>16.574999999999999</v>
      </c>
      <c r="P69" s="51"/>
      <c r="Q69" s="21"/>
    </row>
    <row r="70" spans="1:17" ht="15.6" x14ac:dyDescent="0.3">
      <c r="A70" s="29"/>
      <c r="B70" s="36"/>
      <c r="C70" s="116"/>
      <c r="D70" s="116"/>
      <c r="E70" s="116"/>
      <c r="F70" s="116"/>
      <c r="G70" s="116"/>
      <c r="H70" s="116"/>
      <c r="I70" s="116"/>
      <c r="J70" s="116"/>
      <c r="K70" s="171" t="s">
        <v>327</v>
      </c>
      <c r="L70" s="171"/>
      <c r="M70" s="172" t="s">
        <v>328</v>
      </c>
      <c r="N70" s="117"/>
      <c r="O70" s="118"/>
      <c r="P70" s="51"/>
      <c r="Q70" s="21"/>
    </row>
    <row r="71" spans="1:17" ht="16.2" thickBot="1" x14ac:dyDescent="0.35">
      <c r="A71" s="29"/>
      <c r="B71" s="36"/>
      <c r="C71" s="116"/>
      <c r="D71" s="116"/>
      <c r="E71" s="116"/>
      <c r="F71" s="116"/>
      <c r="G71" s="116"/>
      <c r="H71" s="116"/>
      <c r="I71" s="116"/>
      <c r="J71" s="116"/>
      <c r="K71" s="116">
        <v>847</v>
      </c>
      <c r="L71" s="116"/>
      <c r="M71" s="117">
        <v>2417539</v>
      </c>
      <c r="O71" s="118"/>
      <c r="P71" s="51"/>
      <c r="Q71" s="21"/>
    </row>
    <row r="72" spans="1:17" ht="18" x14ac:dyDescent="0.35">
      <c r="A72" s="30"/>
      <c r="B72" s="31"/>
      <c r="C72" s="37" t="s">
        <v>77</v>
      </c>
      <c r="D72" s="63"/>
      <c r="E72" s="63"/>
      <c r="F72" s="38"/>
      <c r="G72" s="38"/>
      <c r="H72" s="38"/>
      <c r="I72" s="38"/>
      <c r="J72" s="38"/>
      <c r="K72" s="66"/>
      <c r="L72" s="66"/>
      <c r="M72" s="38"/>
      <c r="N72" s="38"/>
      <c r="O72" s="39"/>
      <c r="P72" s="50"/>
      <c r="Q72" s="21"/>
    </row>
    <row r="73" spans="1:17" ht="37.799999999999997" customHeight="1" x14ac:dyDescent="0.35">
      <c r="A73" s="30"/>
      <c r="B73" s="31"/>
      <c r="C73" s="69"/>
      <c r="D73" s="69"/>
      <c r="E73" s="69"/>
      <c r="F73" s="32"/>
      <c r="G73" s="32"/>
      <c r="H73" s="32"/>
      <c r="I73" s="32"/>
      <c r="J73" s="32"/>
      <c r="K73" s="31" t="s">
        <v>323</v>
      </c>
      <c r="L73" s="120"/>
      <c r="M73" s="32"/>
      <c r="N73" s="32"/>
      <c r="O73" s="32"/>
      <c r="P73" s="50"/>
      <c r="Q73" s="21"/>
    </row>
    <row r="74" spans="1:17" x14ac:dyDescent="0.3">
      <c r="A74" s="30"/>
      <c r="B74" s="31"/>
      <c r="C74" s="60" t="s">
        <v>138</v>
      </c>
      <c r="D74" s="61">
        <v>4489</v>
      </c>
      <c r="E74" s="124"/>
      <c r="F74" s="61">
        <v>7071</v>
      </c>
      <c r="G74" s="61">
        <v>2892</v>
      </c>
      <c r="H74" s="61">
        <v>1154</v>
      </c>
      <c r="I74" s="61">
        <v>374</v>
      </c>
      <c r="J74" s="61">
        <v>1126</v>
      </c>
      <c r="K74" s="114">
        <v>697</v>
      </c>
      <c r="L74" s="122"/>
      <c r="M74" s="121">
        <v>2130450</v>
      </c>
      <c r="N74" s="123"/>
      <c r="O74" s="61">
        <v>15.8</v>
      </c>
      <c r="P74" s="50" t="s">
        <v>91</v>
      </c>
      <c r="Q74" s="21"/>
    </row>
    <row r="75" spans="1:17" x14ac:dyDescent="0.3">
      <c r="A75" s="43"/>
      <c r="B75" s="42"/>
      <c r="C75" s="60" t="s">
        <v>94</v>
      </c>
      <c r="D75" s="19">
        <v>7089</v>
      </c>
      <c r="E75" s="124"/>
      <c r="F75" s="19">
        <v>10058</v>
      </c>
      <c r="G75" s="19">
        <v>4110</v>
      </c>
      <c r="H75" s="19">
        <v>1456</v>
      </c>
      <c r="I75" s="19">
        <v>614</v>
      </c>
      <c r="J75" s="122"/>
      <c r="K75" s="19">
        <v>964</v>
      </c>
      <c r="L75" s="122"/>
      <c r="M75" s="53">
        <v>2179050</v>
      </c>
      <c r="N75" s="125"/>
      <c r="O75" s="126">
        <v>17.8</v>
      </c>
      <c r="P75" s="50"/>
      <c r="Q75" s="21"/>
    </row>
    <row r="76" spans="1:17" x14ac:dyDescent="0.3">
      <c r="A76" s="30"/>
      <c r="B76" s="31"/>
      <c r="C76" s="40" t="s">
        <v>83</v>
      </c>
      <c r="D76" s="40">
        <v>7276</v>
      </c>
      <c r="E76" s="127"/>
      <c r="F76" s="40">
        <v>10316</v>
      </c>
      <c r="G76" s="40">
        <v>4177</v>
      </c>
      <c r="H76" s="40">
        <v>1303</v>
      </c>
      <c r="I76" s="40">
        <v>592</v>
      </c>
      <c r="J76" s="40">
        <v>1056</v>
      </c>
      <c r="K76" s="115">
        <v>953</v>
      </c>
      <c r="L76" s="122"/>
      <c r="M76" s="41">
        <v>2327765</v>
      </c>
      <c r="N76" s="128"/>
      <c r="O76" s="129">
        <v>13.5</v>
      </c>
      <c r="P76" s="50"/>
      <c r="Q76" s="21"/>
    </row>
    <row r="77" spans="1:17" x14ac:dyDescent="0.3">
      <c r="A77" s="30"/>
      <c r="B77" s="31"/>
      <c r="C77" s="1" t="s">
        <v>78</v>
      </c>
      <c r="D77" s="1">
        <v>7048</v>
      </c>
      <c r="E77" s="127"/>
      <c r="F77" s="1">
        <v>9767</v>
      </c>
      <c r="G77" s="1">
        <v>3791</v>
      </c>
      <c r="H77" s="1">
        <v>1187</v>
      </c>
      <c r="I77" s="1">
        <v>585</v>
      </c>
      <c r="J77" s="1">
        <v>1006</v>
      </c>
      <c r="K77" s="19">
        <v>908</v>
      </c>
      <c r="L77" s="122"/>
      <c r="M77" s="54">
        <v>1986950</v>
      </c>
      <c r="N77" s="128"/>
      <c r="O77" s="130">
        <v>12.75</v>
      </c>
      <c r="P77" s="50"/>
      <c r="Q77" s="21"/>
    </row>
    <row r="78" spans="1:17" x14ac:dyDescent="0.3">
      <c r="A78" s="30"/>
      <c r="B78" s="31"/>
      <c r="C78" s="1" t="s">
        <v>79</v>
      </c>
      <c r="D78" s="1">
        <v>6835</v>
      </c>
      <c r="E78" s="127"/>
      <c r="F78" s="1">
        <v>9077</v>
      </c>
      <c r="G78" s="1">
        <v>3348</v>
      </c>
      <c r="H78" s="1">
        <v>1076</v>
      </c>
      <c r="I78" s="1">
        <v>544</v>
      </c>
      <c r="J78" s="1">
        <v>952</v>
      </c>
      <c r="K78" s="19">
        <v>760</v>
      </c>
      <c r="L78" s="122"/>
      <c r="M78" s="5">
        <v>1892350</v>
      </c>
      <c r="N78" s="131"/>
      <c r="O78" s="132"/>
      <c r="P78" s="50"/>
      <c r="Q78" s="21"/>
    </row>
    <row r="79" spans="1:17" x14ac:dyDescent="0.3">
      <c r="A79" s="30"/>
      <c r="B79" s="31"/>
      <c r="C79" s="1" t="s">
        <v>80</v>
      </c>
      <c r="D79" s="1">
        <v>5777</v>
      </c>
      <c r="E79" s="127"/>
      <c r="F79" s="1">
        <v>8592</v>
      </c>
      <c r="G79" s="1">
        <v>2897</v>
      </c>
      <c r="H79" s="1">
        <v>1114</v>
      </c>
      <c r="I79" s="1">
        <v>510</v>
      </c>
      <c r="J79" s="1">
        <v>902</v>
      </c>
      <c r="K79" s="19">
        <v>831</v>
      </c>
      <c r="L79" s="122"/>
      <c r="M79" s="5">
        <v>1722800</v>
      </c>
      <c r="N79" s="131"/>
      <c r="O79" s="132"/>
      <c r="P79" s="50"/>
      <c r="Q79" s="21"/>
    </row>
    <row r="80" spans="1:17" s="2" customFormat="1" x14ac:dyDescent="0.3">
      <c r="A80" s="30"/>
      <c r="B80" s="31"/>
      <c r="C80" s="1" t="s">
        <v>81</v>
      </c>
      <c r="D80" s="127"/>
      <c r="E80" s="127"/>
      <c r="F80" s="127"/>
      <c r="G80" s="127"/>
      <c r="H80" s="1">
        <v>1010</v>
      </c>
      <c r="I80" s="1">
        <v>449</v>
      </c>
      <c r="J80" s="1">
        <v>898</v>
      </c>
      <c r="K80" s="19">
        <v>690</v>
      </c>
      <c r="L80" s="127"/>
      <c r="M80" s="128"/>
      <c r="N80" s="128"/>
      <c r="O80" s="132"/>
      <c r="P80" s="50"/>
    </row>
    <row r="81" spans="1:19" s="2" customFormat="1" x14ac:dyDescent="0.3">
      <c r="A81" s="30"/>
      <c r="B81" s="31"/>
      <c r="C81" s="30"/>
      <c r="D81" s="30"/>
      <c r="E81" s="30"/>
      <c r="F81" s="30"/>
      <c r="G81" s="32"/>
      <c r="H81" s="32"/>
      <c r="I81" s="30"/>
      <c r="J81" s="30"/>
      <c r="K81" s="30" t="s">
        <v>320</v>
      </c>
      <c r="L81" s="30"/>
      <c r="M81" s="33"/>
      <c r="N81" s="33"/>
      <c r="O81" s="34"/>
      <c r="P81" s="50"/>
    </row>
    <row r="82" spans="1:19" s="2" customFormat="1" x14ac:dyDescent="0.3">
      <c r="B82" s="11"/>
      <c r="G82" s="145"/>
      <c r="H82" s="145"/>
      <c r="M82" s="146"/>
      <c r="N82" s="146"/>
      <c r="O82" s="147"/>
      <c r="P82" s="148"/>
    </row>
    <row r="83" spans="1:19" s="4" customFormat="1" ht="31.2" x14ac:dyDescent="0.3">
      <c r="A83" s="2"/>
      <c r="B83" s="11"/>
      <c r="C83" s="2"/>
      <c r="D83" s="2"/>
      <c r="E83" s="2"/>
      <c r="F83" s="2"/>
      <c r="G83" s="145"/>
      <c r="H83" s="145"/>
      <c r="I83" s="2"/>
      <c r="J83" s="2"/>
      <c r="K83" s="2"/>
      <c r="L83" s="2"/>
      <c r="M83" s="149" t="s">
        <v>82</v>
      </c>
      <c r="N83" s="150"/>
      <c r="O83" s="147"/>
      <c r="P83" s="151"/>
    </row>
    <row r="84" spans="1:19" s="2" customFormat="1" ht="18" x14ac:dyDescent="0.35">
      <c r="B84" s="11"/>
      <c r="G84" s="152"/>
      <c r="I84" s="145"/>
      <c r="J84" s="145"/>
      <c r="M84" s="153" t="s">
        <v>138</v>
      </c>
      <c r="N84" s="154">
        <v>25380433</v>
      </c>
      <c r="O84" s="155"/>
      <c r="P84" s="156" t="s">
        <v>157</v>
      </c>
      <c r="Q84" s="156"/>
    </row>
    <row r="85" spans="1:19" s="159" customFormat="1" x14ac:dyDescent="0.3">
      <c r="A85" s="2"/>
      <c r="B85" s="11"/>
      <c r="C85" s="2"/>
      <c r="D85" s="2"/>
      <c r="E85" s="2"/>
      <c r="F85" s="2"/>
      <c r="G85" s="152"/>
      <c r="H85" s="156"/>
      <c r="I85" s="156"/>
      <c r="J85" s="157"/>
      <c r="K85" s="2"/>
      <c r="L85" s="2"/>
      <c r="M85" s="60" t="s">
        <v>94</v>
      </c>
      <c r="N85" s="154">
        <v>22761483</v>
      </c>
      <c r="O85" s="158"/>
      <c r="P85" s="156" t="s">
        <v>104</v>
      </c>
      <c r="Q85" s="156"/>
      <c r="R85" s="2"/>
      <c r="S85" s="2"/>
    </row>
    <row r="86" spans="1:19" s="159" customFormat="1" ht="15.6" x14ac:dyDescent="0.3">
      <c r="A86" s="2"/>
      <c r="B86" s="11"/>
      <c r="C86" s="2"/>
      <c r="D86" s="2"/>
      <c r="E86" s="2"/>
      <c r="F86" s="2"/>
      <c r="G86" s="152"/>
      <c r="H86" s="156"/>
      <c r="I86" s="156"/>
      <c r="J86" s="157"/>
      <c r="K86" s="2"/>
      <c r="L86" s="2"/>
      <c r="M86" s="160" t="s">
        <v>83</v>
      </c>
      <c r="N86" s="121">
        <v>20182433</v>
      </c>
      <c r="O86" s="161"/>
      <c r="P86" s="156" t="s">
        <v>104</v>
      </c>
      <c r="Q86" s="147"/>
      <c r="R86" s="2"/>
      <c r="S86" s="2"/>
    </row>
    <row r="87" spans="1:19" s="2" customFormat="1" x14ac:dyDescent="0.3">
      <c r="B87" s="11"/>
      <c r="G87" s="152"/>
      <c r="I87" s="145"/>
      <c r="J87" s="145"/>
      <c r="M87" s="162" t="s">
        <v>78</v>
      </c>
      <c r="N87" s="121">
        <v>17454668</v>
      </c>
      <c r="O87" s="161"/>
      <c r="P87" s="147"/>
      <c r="Q87" s="147"/>
    </row>
    <row r="88" spans="1:19" s="2" customFormat="1" x14ac:dyDescent="0.3">
      <c r="B88" s="11"/>
      <c r="G88" s="152"/>
      <c r="I88" s="145"/>
      <c r="J88" s="145"/>
      <c r="M88" s="162" t="s">
        <v>79</v>
      </c>
      <c r="N88" s="121">
        <v>15467718</v>
      </c>
      <c r="O88" s="161"/>
      <c r="P88" s="147"/>
      <c r="Q88" s="147"/>
    </row>
    <row r="89" spans="1:19" s="2" customFormat="1" ht="15" thickBot="1" x14ac:dyDescent="0.35">
      <c r="B89" s="11"/>
      <c r="G89" s="152"/>
      <c r="I89" s="145"/>
      <c r="J89" s="145"/>
      <c r="M89" s="162" t="s">
        <v>80</v>
      </c>
      <c r="N89" s="121">
        <v>13575368</v>
      </c>
      <c r="O89" s="161"/>
      <c r="P89" s="147"/>
      <c r="Q89" s="163"/>
    </row>
    <row r="90" spans="1:19" x14ac:dyDescent="0.3">
      <c r="O90" s="21"/>
      <c r="P90" s="21"/>
    </row>
    <row r="91" spans="1:19" x14ac:dyDescent="0.3">
      <c r="O91" s="8"/>
      <c r="P91" s="8"/>
    </row>
    <row r="92" spans="1:19" x14ac:dyDescent="0.3">
      <c r="C92" s="21" t="s">
        <v>159</v>
      </c>
    </row>
    <row r="94" spans="1:19" x14ac:dyDescent="0.3">
      <c r="A94" s="57" t="s">
        <v>48</v>
      </c>
      <c r="B94" s="17">
        <v>2011</v>
      </c>
      <c r="C94" s="62" t="s">
        <v>53</v>
      </c>
      <c r="D94" s="55"/>
      <c r="G94" s="21"/>
      <c r="I94" s="21"/>
      <c r="J94" s="21"/>
      <c r="O94" s="21"/>
      <c r="P94" s="21"/>
      <c r="Q94" s="21"/>
    </row>
    <row r="95" spans="1:19" x14ac:dyDescent="0.3">
      <c r="A95" s="57" t="s">
        <v>48</v>
      </c>
      <c r="B95" s="17">
        <v>2020</v>
      </c>
      <c r="C95" s="62" t="s">
        <v>137</v>
      </c>
      <c r="D95" s="55"/>
      <c r="G95" s="21"/>
      <c r="I95" s="21"/>
      <c r="J95" s="21"/>
      <c r="O95" s="21"/>
      <c r="P95" s="21"/>
      <c r="Q95" s="21"/>
    </row>
    <row r="96" spans="1:19" x14ac:dyDescent="0.3">
      <c r="A96" s="57" t="s">
        <v>48</v>
      </c>
      <c r="B96" s="17">
        <v>2016</v>
      </c>
      <c r="C96" s="62" t="s">
        <v>63</v>
      </c>
      <c r="D96" s="55"/>
      <c r="G96" s="21"/>
      <c r="I96" s="21"/>
      <c r="J96" s="21"/>
      <c r="O96" s="21"/>
      <c r="P96" s="21"/>
      <c r="Q96" s="21"/>
    </row>
    <row r="97" spans="1:17" x14ac:dyDescent="0.3">
      <c r="A97" s="55" t="s">
        <v>66</v>
      </c>
      <c r="B97" s="44">
        <v>2014</v>
      </c>
      <c r="C97" s="62" t="s">
        <v>9</v>
      </c>
      <c r="D97" s="55"/>
      <c r="G97" s="21"/>
      <c r="I97" s="21"/>
      <c r="J97" s="21"/>
      <c r="O97" s="21"/>
      <c r="P97" s="21"/>
      <c r="Q97" s="21"/>
    </row>
    <row r="98" spans="1:17" x14ac:dyDescent="0.3">
      <c r="A98" s="55" t="s">
        <v>66</v>
      </c>
      <c r="B98" s="44">
        <v>2018</v>
      </c>
      <c r="C98" s="62" t="s">
        <v>10</v>
      </c>
      <c r="D98" s="55"/>
      <c r="G98" s="21"/>
      <c r="I98" s="21"/>
      <c r="J98" s="21"/>
      <c r="O98" s="21"/>
      <c r="P98" s="21"/>
      <c r="Q98" s="21"/>
    </row>
    <row r="99" spans="1:17" x14ac:dyDescent="0.3">
      <c r="A99" s="55" t="s">
        <v>66</v>
      </c>
      <c r="B99" s="44">
        <v>2018</v>
      </c>
      <c r="C99" s="62" t="s">
        <v>14</v>
      </c>
      <c r="D99" s="55"/>
      <c r="G99" s="21"/>
      <c r="I99" s="21"/>
      <c r="J99" s="21"/>
      <c r="O99" s="21"/>
      <c r="P99" s="21"/>
      <c r="Q99" s="21"/>
    </row>
    <row r="100" spans="1:17" x14ac:dyDescent="0.3">
      <c r="A100" s="55" t="s">
        <v>66</v>
      </c>
      <c r="B100" s="45">
        <v>2017</v>
      </c>
      <c r="C100" s="62" t="s">
        <v>17</v>
      </c>
      <c r="D100" s="55"/>
      <c r="G100" s="21"/>
      <c r="I100" s="21"/>
      <c r="J100" s="21"/>
      <c r="O100" s="21"/>
      <c r="P100" s="21"/>
      <c r="Q100" s="21"/>
    </row>
    <row r="101" spans="1:17" x14ac:dyDescent="0.3">
      <c r="A101" s="57" t="s">
        <v>25</v>
      </c>
      <c r="B101" s="17">
        <v>2014</v>
      </c>
      <c r="C101" s="58" t="s">
        <v>46</v>
      </c>
      <c r="D101" s="55"/>
      <c r="G101" s="21"/>
      <c r="I101" s="21"/>
      <c r="J101" s="21"/>
      <c r="O101" s="21"/>
      <c r="P101" s="21"/>
      <c r="Q101" s="21"/>
    </row>
  </sheetData>
  <autoFilter ref="A1:Q80" xr:uid="{CC711B07-6523-4DC6-8C4F-A2B3268ED755}">
    <sortState xmlns:xlrd2="http://schemas.microsoft.com/office/spreadsheetml/2017/richdata2" ref="A2:Q80">
      <sortCondition descending="1" ref="A2:A80"/>
      <sortCondition ref="C2:C80"/>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3F6A3-3D67-425C-B04E-D703A73BC312}">
  <dimension ref="A1:O84"/>
  <sheetViews>
    <sheetView zoomScale="85" zoomScaleNormal="85" workbookViewId="0">
      <pane ySplit="1" topLeftCell="A53" activePane="bottomLeft" state="frozen"/>
      <selection activeCell="B1" sqref="B1"/>
      <selection pane="bottomLeft" activeCell="Q76" sqref="Q76"/>
    </sheetView>
  </sheetViews>
  <sheetFormatPr defaultColWidth="11.33203125" defaultRowHeight="15.6" x14ac:dyDescent="0.3"/>
  <cols>
    <col min="1" max="1" width="8.109375" style="93" customWidth="1"/>
    <col min="2" max="2" width="31.77734375" style="93" bestFit="1" customWidth="1"/>
    <col min="3" max="5" width="11.21875" style="111" bestFit="1" customWidth="1"/>
    <col min="6" max="6" width="11.21875" style="112" bestFit="1" customWidth="1"/>
    <col min="7" max="10" width="10" style="93" bestFit="1" customWidth="1"/>
    <col min="11" max="11" width="12" style="113" customWidth="1"/>
    <col min="12" max="13" width="11.21875" style="113" bestFit="1" customWidth="1"/>
    <col min="14" max="14" width="11.21875" style="93" bestFit="1" customWidth="1"/>
    <col min="15" max="16384" width="11.33203125" style="93"/>
  </cols>
  <sheetData>
    <row r="1" spans="1:14" s="79" customFormat="1" ht="46.8" x14ac:dyDescent="0.3">
      <c r="A1" s="79" t="s">
        <v>108</v>
      </c>
      <c r="B1" s="80" t="s">
        <v>1</v>
      </c>
      <c r="C1" s="81" t="s">
        <v>98</v>
      </c>
      <c r="D1" s="81" t="s">
        <v>101</v>
      </c>
      <c r="E1" s="82" t="s">
        <v>140</v>
      </c>
      <c r="F1" s="83" t="s">
        <v>315</v>
      </c>
      <c r="G1" s="84" t="s">
        <v>99</v>
      </c>
      <c r="H1" s="84" t="s">
        <v>100</v>
      </c>
      <c r="I1" s="84" t="s">
        <v>141</v>
      </c>
      <c r="J1" s="85" t="s">
        <v>314</v>
      </c>
      <c r="K1" s="86" t="s">
        <v>102</v>
      </c>
      <c r="L1" s="86" t="s">
        <v>103</v>
      </c>
      <c r="M1" s="86" t="s">
        <v>142</v>
      </c>
      <c r="N1" s="87" t="s">
        <v>316</v>
      </c>
    </row>
    <row r="2" spans="1:14" x14ac:dyDescent="0.3">
      <c r="A2" s="88" t="s">
        <v>25</v>
      </c>
      <c r="B2" s="20" t="s">
        <v>87</v>
      </c>
      <c r="C2" s="89">
        <v>103</v>
      </c>
      <c r="D2" s="89">
        <v>99</v>
      </c>
      <c r="E2" s="90">
        <v>60</v>
      </c>
      <c r="F2" s="90">
        <v>48</v>
      </c>
      <c r="G2" s="91">
        <v>137</v>
      </c>
      <c r="H2" s="91">
        <v>114</v>
      </c>
      <c r="I2" s="91">
        <v>72</v>
      </c>
      <c r="J2" s="91">
        <v>94</v>
      </c>
      <c r="K2" s="92">
        <v>74</v>
      </c>
      <c r="L2" s="92">
        <v>69</v>
      </c>
      <c r="M2" s="92">
        <v>53</v>
      </c>
      <c r="N2" s="92">
        <v>40</v>
      </c>
    </row>
    <row r="3" spans="1:14" x14ac:dyDescent="0.3">
      <c r="A3" s="88" t="s">
        <v>25</v>
      </c>
      <c r="B3" s="20" t="s">
        <v>26</v>
      </c>
      <c r="C3" s="89">
        <v>213</v>
      </c>
      <c r="D3" s="89">
        <v>228</v>
      </c>
      <c r="E3" s="90">
        <v>134</v>
      </c>
      <c r="F3" s="90">
        <v>158</v>
      </c>
      <c r="G3" s="91">
        <f>SUM(213+46)</f>
        <v>259</v>
      </c>
      <c r="H3" s="91">
        <v>276</v>
      </c>
      <c r="I3" s="91">
        <v>211</v>
      </c>
      <c r="J3" s="91">
        <v>247</v>
      </c>
      <c r="K3" s="92">
        <v>82</v>
      </c>
      <c r="L3" s="92">
        <v>103</v>
      </c>
      <c r="M3" s="92">
        <v>68</v>
      </c>
      <c r="N3" s="92">
        <v>63</v>
      </c>
    </row>
    <row r="4" spans="1:14" x14ac:dyDescent="0.3">
      <c r="A4" s="88" t="s">
        <v>25</v>
      </c>
      <c r="B4" s="20" t="s">
        <v>86</v>
      </c>
      <c r="C4" s="89">
        <v>85</v>
      </c>
      <c r="D4" s="89">
        <v>78</v>
      </c>
      <c r="E4" s="90">
        <v>0</v>
      </c>
      <c r="F4" s="90">
        <v>32</v>
      </c>
      <c r="G4" s="91">
        <v>85</v>
      </c>
      <c r="H4" s="91">
        <v>78</v>
      </c>
      <c r="I4" s="91">
        <v>2</v>
      </c>
      <c r="J4" s="91">
        <v>33</v>
      </c>
      <c r="K4" s="92">
        <v>26</v>
      </c>
      <c r="L4" s="92">
        <v>17</v>
      </c>
      <c r="M4" s="92">
        <v>0</v>
      </c>
      <c r="N4" s="92">
        <v>11</v>
      </c>
    </row>
    <row r="5" spans="1:14" x14ac:dyDescent="0.3">
      <c r="A5" s="88" t="s">
        <v>25</v>
      </c>
      <c r="B5" s="20" t="s">
        <v>27</v>
      </c>
      <c r="C5" s="89">
        <v>79</v>
      </c>
      <c r="D5" s="89">
        <v>97</v>
      </c>
      <c r="E5" s="90">
        <v>130</v>
      </c>
      <c r="F5" s="90">
        <v>75</v>
      </c>
      <c r="G5" s="91">
        <f>SUM(79+119)</f>
        <v>198</v>
      </c>
      <c r="H5" s="91">
        <v>196</v>
      </c>
      <c r="I5" s="91">
        <v>204</v>
      </c>
      <c r="J5" s="91">
        <v>143</v>
      </c>
      <c r="K5" s="92">
        <v>74</v>
      </c>
      <c r="L5" s="92">
        <v>68</v>
      </c>
      <c r="M5" s="92">
        <v>102</v>
      </c>
      <c r="N5" s="92">
        <v>104</v>
      </c>
    </row>
    <row r="6" spans="1:14" x14ac:dyDescent="0.3">
      <c r="A6" s="88" t="s">
        <v>25</v>
      </c>
      <c r="B6" s="20" t="s">
        <v>28</v>
      </c>
      <c r="C6" s="89">
        <v>36</v>
      </c>
      <c r="D6" s="89">
        <v>15</v>
      </c>
      <c r="E6" s="90">
        <v>10</v>
      </c>
      <c r="F6" s="90">
        <v>5</v>
      </c>
      <c r="G6" s="91">
        <v>41</v>
      </c>
      <c r="H6" s="91">
        <v>19</v>
      </c>
      <c r="I6" s="91">
        <v>26</v>
      </c>
      <c r="J6" s="91">
        <v>23</v>
      </c>
      <c r="K6" s="92">
        <v>13</v>
      </c>
      <c r="L6" s="92">
        <v>8</v>
      </c>
      <c r="M6" s="92">
        <v>1</v>
      </c>
      <c r="N6" s="92">
        <v>4</v>
      </c>
    </row>
    <row r="7" spans="1:14" x14ac:dyDescent="0.3">
      <c r="A7" s="88" t="s">
        <v>25</v>
      </c>
      <c r="B7" s="20" t="s">
        <v>29</v>
      </c>
      <c r="C7" s="89">
        <v>125</v>
      </c>
      <c r="D7" s="89">
        <v>92</v>
      </c>
      <c r="E7" s="90">
        <v>109</v>
      </c>
      <c r="F7" s="90">
        <v>99</v>
      </c>
      <c r="G7" s="91">
        <v>128</v>
      </c>
      <c r="H7" s="91">
        <v>98</v>
      </c>
      <c r="I7" s="91">
        <v>146</v>
      </c>
      <c r="J7" s="91">
        <v>125</v>
      </c>
      <c r="K7" s="92">
        <v>103</v>
      </c>
      <c r="L7" s="92">
        <v>74</v>
      </c>
      <c r="M7" s="92">
        <v>64</v>
      </c>
      <c r="N7" s="92">
        <v>57</v>
      </c>
    </row>
    <row r="8" spans="1:14" x14ac:dyDescent="0.3">
      <c r="A8" s="88" t="s">
        <v>25</v>
      </c>
      <c r="B8" s="20" t="s">
        <v>30</v>
      </c>
      <c r="C8" s="89">
        <v>41</v>
      </c>
      <c r="D8" s="89">
        <v>39</v>
      </c>
      <c r="E8" s="90">
        <v>30</v>
      </c>
      <c r="F8" s="90">
        <v>30</v>
      </c>
      <c r="G8" s="91">
        <v>56</v>
      </c>
      <c r="H8" s="91">
        <v>53</v>
      </c>
      <c r="I8" s="91">
        <v>38</v>
      </c>
      <c r="J8" s="91">
        <v>45</v>
      </c>
      <c r="K8" s="92">
        <v>16</v>
      </c>
      <c r="L8" s="92">
        <v>20</v>
      </c>
      <c r="M8" s="92">
        <v>13</v>
      </c>
      <c r="N8" s="92">
        <v>17</v>
      </c>
    </row>
    <row r="9" spans="1:14" x14ac:dyDescent="0.3">
      <c r="A9" s="88" t="s">
        <v>25</v>
      </c>
      <c r="B9" s="20" t="s">
        <v>31</v>
      </c>
      <c r="C9" s="89">
        <v>23</v>
      </c>
      <c r="D9" s="89">
        <v>23</v>
      </c>
      <c r="E9" s="90">
        <v>6</v>
      </c>
      <c r="F9" s="90">
        <v>9</v>
      </c>
      <c r="G9" s="91">
        <v>30</v>
      </c>
      <c r="H9" s="91">
        <v>24</v>
      </c>
      <c r="I9" s="91">
        <v>9</v>
      </c>
      <c r="J9" s="91">
        <v>19</v>
      </c>
      <c r="K9" s="92">
        <v>4</v>
      </c>
      <c r="L9" s="92">
        <v>5</v>
      </c>
      <c r="M9" s="92">
        <v>1</v>
      </c>
      <c r="N9" s="92">
        <v>3</v>
      </c>
    </row>
    <row r="10" spans="1:14" x14ac:dyDescent="0.3">
      <c r="A10" s="88" t="s">
        <v>25</v>
      </c>
      <c r="B10" s="20" t="s">
        <v>32</v>
      </c>
      <c r="C10" s="89">
        <v>7</v>
      </c>
      <c r="D10" s="89">
        <v>30</v>
      </c>
      <c r="E10" s="90">
        <v>17</v>
      </c>
      <c r="F10" s="90">
        <v>18</v>
      </c>
      <c r="G10" s="91">
        <v>11</v>
      </c>
      <c r="H10" s="91">
        <v>61</v>
      </c>
      <c r="I10" s="91">
        <v>39</v>
      </c>
      <c r="J10" s="91">
        <v>40</v>
      </c>
      <c r="K10" s="92">
        <v>13</v>
      </c>
      <c r="L10" s="92">
        <v>23</v>
      </c>
      <c r="M10" s="92">
        <v>17</v>
      </c>
      <c r="N10" s="92">
        <v>16</v>
      </c>
    </row>
    <row r="11" spans="1:14" x14ac:dyDescent="0.3">
      <c r="A11" s="88" t="s">
        <v>25</v>
      </c>
      <c r="B11" s="20" t="s">
        <v>33</v>
      </c>
      <c r="C11" s="89">
        <v>15</v>
      </c>
      <c r="D11" s="89">
        <v>20</v>
      </c>
      <c r="E11" s="90">
        <v>0</v>
      </c>
      <c r="F11" s="90">
        <v>7</v>
      </c>
      <c r="G11" s="91">
        <v>15</v>
      </c>
      <c r="H11" s="91">
        <v>27</v>
      </c>
      <c r="I11" s="91">
        <v>0</v>
      </c>
      <c r="J11" s="91">
        <v>10</v>
      </c>
      <c r="K11" s="92">
        <v>15</v>
      </c>
      <c r="L11" s="92">
        <v>27</v>
      </c>
      <c r="M11" s="92">
        <v>0</v>
      </c>
      <c r="N11" s="92">
        <v>13</v>
      </c>
    </row>
    <row r="12" spans="1:14" x14ac:dyDescent="0.3">
      <c r="A12" s="88" t="s">
        <v>25</v>
      </c>
      <c r="B12" s="20" t="s">
        <v>34</v>
      </c>
      <c r="C12" s="89">
        <v>160</v>
      </c>
      <c r="D12" s="89">
        <v>173</v>
      </c>
      <c r="E12" s="90">
        <v>91</v>
      </c>
      <c r="F12" s="90">
        <v>78</v>
      </c>
      <c r="G12" s="91">
        <v>262</v>
      </c>
      <c r="H12" s="91">
        <v>236</v>
      </c>
      <c r="I12" s="91">
        <v>115</v>
      </c>
      <c r="J12" s="91">
        <v>151</v>
      </c>
      <c r="K12" s="92">
        <v>47</v>
      </c>
      <c r="L12" s="92">
        <v>41</v>
      </c>
      <c r="M12" s="92">
        <v>26</v>
      </c>
      <c r="N12" s="92">
        <v>30</v>
      </c>
    </row>
    <row r="13" spans="1:14" x14ac:dyDescent="0.3">
      <c r="A13" s="88" t="s">
        <v>25</v>
      </c>
      <c r="B13" s="20" t="s">
        <v>35</v>
      </c>
      <c r="C13" s="89">
        <v>17</v>
      </c>
      <c r="D13" s="89">
        <v>8</v>
      </c>
      <c r="E13" s="90">
        <v>0</v>
      </c>
      <c r="F13" s="90">
        <v>23</v>
      </c>
      <c r="G13" s="91">
        <v>17</v>
      </c>
      <c r="H13" s="91">
        <v>15</v>
      </c>
      <c r="I13" s="91">
        <v>5</v>
      </c>
      <c r="J13" s="91">
        <v>23</v>
      </c>
      <c r="K13" s="92">
        <v>12</v>
      </c>
      <c r="L13" s="92">
        <v>15</v>
      </c>
      <c r="M13" s="92">
        <v>0</v>
      </c>
      <c r="N13" s="92">
        <v>6</v>
      </c>
    </row>
    <row r="14" spans="1:14" x14ac:dyDescent="0.3">
      <c r="A14" s="88" t="s">
        <v>25</v>
      </c>
      <c r="B14" s="20" t="s">
        <v>36</v>
      </c>
      <c r="C14" s="89">
        <v>1091</v>
      </c>
      <c r="D14" s="89">
        <v>1055</v>
      </c>
      <c r="E14" s="90">
        <v>981</v>
      </c>
      <c r="F14" s="90">
        <v>789</v>
      </c>
      <c r="G14" s="91">
        <v>1837</v>
      </c>
      <c r="H14" s="91">
        <v>1954</v>
      </c>
      <c r="I14" s="91">
        <v>1454</v>
      </c>
      <c r="J14" s="91">
        <v>1573</v>
      </c>
      <c r="K14" s="92">
        <v>692</v>
      </c>
      <c r="L14" s="92">
        <v>636</v>
      </c>
      <c r="M14" s="92">
        <v>503</v>
      </c>
      <c r="N14" s="92">
        <v>491</v>
      </c>
    </row>
    <row r="15" spans="1:14" x14ac:dyDescent="0.3">
      <c r="A15" s="88" t="s">
        <v>25</v>
      </c>
      <c r="B15" s="20" t="s">
        <v>38</v>
      </c>
      <c r="C15" s="89">
        <v>28</v>
      </c>
      <c r="D15" s="89">
        <v>40</v>
      </c>
      <c r="E15" s="90">
        <v>16</v>
      </c>
      <c r="F15" s="90">
        <v>0</v>
      </c>
      <c r="G15" s="91">
        <v>37</v>
      </c>
      <c r="H15" s="91">
        <v>46</v>
      </c>
      <c r="I15" s="91">
        <v>19</v>
      </c>
      <c r="J15" s="91">
        <v>21</v>
      </c>
      <c r="K15" s="92">
        <v>27</v>
      </c>
      <c r="L15" s="92">
        <v>31</v>
      </c>
      <c r="M15" s="92">
        <v>12</v>
      </c>
      <c r="N15" s="92">
        <v>0</v>
      </c>
    </row>
    <row r="16" spans="1:14" x14ac:dyDescent="0.3">
      <c r="A16" s="88" t="s">
        <v>25</v>
      </c>
      <c r="B16" s="20" t="s">
        <v>39</v>
      </c>
      <c r="C16" s="89">
        <v>35</v>
      </c>
      <c r="D16" s="89">
        <v>31</v>
      </c>
      <c r="E16" s="90">
        <v>11</v>
      </c>
      <c r="F16" s="90">
        <v>11</v>
      </c>
      <c r="G16" s="91">
        <v>42</v>
      </c>
      <c r="H16" s="91">
        <v>41</v>
      </c>
      <c r="I16" s="91">
        <v>20</v>
      </c>
      <c r="J16" s="91">
        <v>60</v>
      </c>
      <c r="K16" s="92">
        <v>39</v>
      </c>
      <c r="L16" s="92">
        <v>26</v>
      </c>
      <c r="M16" s="92">
        <v>14</v>
      </c>
      <c r="N16" s="92">
        <v>14</v>
      </c>
    </row>
    <row r="17" spans="1:14" x14ac:dyDescent="0.3">
      <c r="A17" s="88" t="s">
        <v>25</v>
      </c>
      <c r="B17" s="20" t="s">
        <v>41</v>
      </c>
      <c r="C17" s="89">
        <v>146</v>
      </c>
      <c r="D17" s="89">
        <v>193</v>
      </c>
      <c r="E17" s="90">
        <v>29</v>
      </c>
      <c r="F17" s="90">
        <v>109</v>
      </c>
      <c r="G17" s="91">
        <v>151</v>
      </c>
      <c r="H17" s="91">
        <v>200</v>
      </c>
      <c r="I17" s="91">
        <v>38</v>
      </c>
      <c r="J17" s="91">
        <v>110</v>
      </c>
      <c r="K17" s="92">
        <v>101</v>
      </c>
      <c r="L17" s="92">
        <v>101</v>
      </c>
      <c r="M17" s="92">
        <v>42</v>
      </c>
      <c r="N17" s="92">
        <v>98</v>
      </c>
    </row>
    <row r="18" spans="1:14" x14ac:dyDescent="0.3">
      <c r="A18" s="88" t="s">
        <v>25</v>
      </c>
      <c r="B18" s="20" t="s">
        <v>42</v>
      </c>
      <c r="C18" s="89">
        <v>0</v>
      </c>
      <c r="D18" s="89">
        <v>32</v>
      </c>
      <c r="E18" s="90">
        <v>0</v>
      </c>
      <c r="F18" s="90">
        <v>40</v>
      </c>
      <c r="G18" s="91">
        <v>0</v>
      </c>
      <c r="H18" s="91">
        <v>32</v>
      </c>
      <c r="I18" s="91">
        <v>0</v>
      </c>
      <c r="J18" s="91">
        <v>40</v>
      </c>
      <c r="K18" s="92">
        <v>15</v>
      </c>
      <c r="L18" s="92">
        <v>13</v>
      </c>
      <c r="M18" s="92">
        <v>9</v>
      </c>
      <c r="N18" s="92">
        <v>22</v>
      </c>
    </row>
    <row r="19" spans="1:14" x14ac:dyDescent="0.3">
      <c r="A19" s="88" t="s">
        <v>25</v>
      </c>
      <c r="B19" s="20" t="s">
        <v>43</v>
      </c>
      <c r="C19" s="89">
        <v>33</v>
      </c>
      <c r="D19" s="89">
        <v>32</v>
      </c>
      <c r="E19" s="90">
        <v>37</v>
      </c>
      <c r="F19" s="90">
        <v>47</v>
      </c>
      <c r="G19" s="91">
        <v>34</v>
      </c>
      <c r="H19" s="91">
        <v>47</v>
      </c>
      <c r="I19" s="91">
        <v>60</v>
      </c>
      <c r="J19" s="91">
        <v>61</v>
      </c>
      <c r="K19" s="92">
        <v>22</v>
      </c>
      <c r="L19" s="92">
        <v>43</v>
      </c>
      <c r="M19" s="92">
        <v>29</v>
      </c>
      <c r="N19" s="92">
        <v>36</v>
      </c>
    </row>
    <row r="20" spans="1:14" x14ac:dyDescent="0.3">
      <c r="A20" s="88" t="s">
        <v>25</v>
      </c>
      <c r="B20" s="20" t="s">
        <v>44</v>
      </c>
      <c r="C20" s="89">
        <v>86</v>
      </c>
      <c r="D20" s="89">
        <v>94</v>
      </c>
      <c r="E20" s="90">
        <v>76</v>
      </c>
      <c r="F20" s="90">
        <v>49</v>
      </c>
      <c r="G20" s="91">
        <f>SUM(86+21)</f>
        <v>107</v>
      </c>
      <c r="H20" s="91">
        <v>105</v>
      </c>
      <c r="I20" s="91">
        <v>76</v>
      </c>
      <c r="J20" s="91">
        <v>79</v>
      </c>
      <c r="K20" s="92">
        <v>28</v>
      </c>
      <c r="L20" s="92">
        <v>26</v>
      </c>
      <c r="M20" s="92">
        <v>20</v>
      </c>
      <c r="N20" s="92">
        <v>26</v>
      </c>
    </row>
    <row r="21" spans="1:14" x14ac:dyDescent="0.3">
      <c r="A21" s="88" t="s">
        <v>25</v>
      </c>
      <c r="B21" s="20" t="s">
        <v>89</v>
      </c>
      <c r="C21" s="89">
        <v>312</v>
      </c>
      <c r="D21" s="89">
        <v>295</v>
      </c>
      <c r="E21" s="90">
        <v>85</v>
      </c>
      <c r="F21" s="90">
        <v>87</v>
      </c>
      <c r="G21" s="91">
        <f>SUM(312+83)</f>
        <v>395</v>
      </c>
      <c r="H21" s="91">
        <v>392</v>
      </c>
      <c r="I21" s="91">
        <v>148</v>
      </c>
      <c r="J21" s="91">
        <v>163</v>
      </c>
      <c r="K21" s="92">
        <v>161</v>
      </c>
      <c r="L21" s="92">
        <v>187</v>
      </c>
      <c r="M21" s="92">
        <v>59</v>
      </c>
      <c r="N21" s="92">
        <v>60</v>
      </c>
    </row>
    <row r="22" spans="1:14" x14ac:dyDescent="0.3">
      <c r="A22" s="88" t="s">
        <v>25</v>
      </c>
      <c r="B22" s="20" t="s">
        <v>45</v>
      </c>
      <c r="C22" s="89">
        <v>35</v>
      </c>
      <c r="D22" s="89">
        <v>52</v>
      </c>
      <c r="E22" s="90">
        <v>28</v>
      </c>
      <c r="F22" s="90">
        <v>12</v>
      </c>
      <c r="G22" s="91">
        <f>SUM(35+17)</f>
        <v>52</v>
      </c>
      <c r="H22" s="91">
        <v>90</v>
      </c>
      <c r="I22" s="91">
        <v>62</v>
      </c>
      <c r="J22" s="91">
        <v>23</v>
      </c>
      <c r="K22" s="92">
        <v>22</v>
      </c>
      <c r="L22" s="92">
        <v>14</v>
      </c>
      <c r="M22" s="92">
        <v>20</v>
      </c>
      <c r="N22" s="92">
        <v>14</v>
      </c>
    </row>
    <row r="23" spans="1:14" x14ac:dyDescent="0.3">
      <c r="A23" s="88" t="s">
        <v>25</v>
      </c>
      <c r="B23" s="20" t="s">
        <v>47</v>
      </c>
      <c r="C23" s="89">
        <v>75</v>
      </c>
      <c r="D23" s="89">
        <v>76</v>
      </c>
      <c r="E23" s="90">
        <v>63</v>
      </c>
      <c r="F23" s="90">
        <v>46</v>
      </c>
      <c r="G23" s="91">
        <v>122</v>
      </c>
      <c r="H23" s="91">
        <v>124</v>
      </c>
      <c r="I23" s="91">
        <v>91</v>
      </c>
      <c r="J23" s="91">
        <v>93</v>
      </c>
      <c r="K23" s="92">
        <v>52</v>
      </c>
      <c r="L23" s="92">
        <v>43</v>
      </c>
      <c r="M23" s="92">
        <v>25</v>
      </c>
      <c r="N23" s="92">
        <v>28</v>
      </c>
    </row>
    <row r="24" spans="1:14" x14ac:dyDescent="0.3">
      <c r="A24" s="88" t="s">
        <v>48</v>
      </c>
      <c r="B24" s="20" t="s">
        <v>50</v>
      </c>
      <c r="C24" s="89">
        <v>115</v>
      </c>
      <c r="D24" s="89">
        <v>84</v>
      </c>
      <c r="E24" s="90">
        <v>15</v>
      </c>
      <c r="F24" s="90">
        <v>8</v>
      </c>
      <c r="G24" s="91">
        <v>125</v>
      </c>
      <c r="H24" s="91">
        <v>95</v>
      </c>
      <c r="I24" s="91">
        <v>66</v>
      </c>
      <c r="J24" s="91">
        <v>27</v>
      </c>
      <c r="K24" s="92">
        <v>14</v>
      </c>
      <c r="L24" s="92">
        <v>14</v>
      </c>
      <c r="M24" s="92">
        <v>11</v>
      </c>
      <c r="N24" s="92">
        <v>12</v>
      </c>
    </row>
    <row r="25" spans="1:14" x14ac:dyDescent="0.3">
      <c r="A25" s="88" t="s">
        <v>48</v>
      </c>
      <c r="B25" s="20" t="s">
        <v>51</v>
      </c>
      <c r="C25" s="89">
        <v>76</v>
      </c>
      <c r="D25" s="89">
        <v>57</v>
      </c>
      <c r="E25" s="90">
        <v>17</v>
      </c>
      <c r="F25" s="90">
        <v>31</v>
      </c>
      <c r="G25" s="91">
        <f>SUM(76+63)</f>
        <v>139</v>
      </c>
      <c r="H25" s="91">
        <v>107</v>
      </c>
      <c r="I25" s="91">
        <v>63</v>
      </c>
      <c r="J25" s="91">
        <v>65</v>
      </c>
      <c r="K25" s="92">
        <v>34</v>
      </c>
      <c r="L25" s="92">
        <v>35</v>
      </c>
      <c r="M25" s="92">
        <v>30</v>
      </c>
      <c r="N25" s="92">
        <v>35</v>
      </c>
    </row>
    <row r="26" spans="1:14" x14ac:dyDescent="0.3">
      <c r="A26" s="88" t="s">
        <v>48</v>
      </c>
      <c r="B26" s="20" t="s">
        <v>90</v>
      </c>
      <c r="C26" s="89">
        <v>19</v>
      </c>
      <c r="D26" s="89">
        <v>16</v>
      </c>
      <c r="E26" s="90">
        <v>14</v>
      </c>
      <c r="F26" s="90">
        <v>8</v>
      </c>
      <c r="G26" s="91">
        <f>SUM(19+25)</f>
        <v>44</v>
      </c>
      <c r="H26" s="91">
        <v>16</v>
      </c>
      <c r="I26" s="91">
        <v>14</v>
      </c>
      <c r="J26" s="91">
        <v>10</v>
      </c>
      <c r="K26" s="92">
        <v>10</v>
      </c>
      <c r="L26" s="92">
        <v>5</v>
      </c>
      <c r="M26" s="92">
        <v>2</v>
      </c>
      <c r="N26" s="92">
        <v>2</v>
      </c>
    </row>
    <row r="27" spans="1:14" x14ac:dyDescent="0.3">
      <c r="A27" s="88" t="s">
        <v>48</v>
      </c>
      <c r="B27" s="20" t="s">
        <v>52</v>
      </c>
      <c r="C27" s="89">
        <v>81</v>
      </c>
      <c r="D27" s="89">
        <v>94</v>
      </c>
      <c r="E27" s="90">
        <v>78</v>
      </c>
      <c r="F27" s="90">
        <v>155</v>
      </c>
      <c r="G27" s="91">
        <v>90</v>
      </c>
      <c r="H27" s="91">
        <v>141</v>
      </c>
      <c r="I27" s="91">
        <v>107</v>
      </c>
      <c r="J27" s="91">
        <v>216</v>
      </c>
      <c r="K27" s="92">
        <v>52</v>
      </c>
      <c r="L27" s="92">
        <v>63</v>
      </c>
      <c r="M27" s="92">
        <v>35</v>
      </c>
      <c r="N27" s="92">
        <v>57</v>
      </c>
    </row>
    <row r="28" spans="1:14" x14ac:dyDescent="0.3">
      <c r="A28" s="88" t="s">
        <v>48</v>
      </c>
      <c r="B28" s="20" t="s">
        <v>54</v>
      </c>
      <c r="C28" s="89">
        <v>29</v>
      </c>
      <c r="D28" s="89">
        <v>33</v>
      </c>
      <c r="E28" s="90">
        <v>19</v>
      </c>
      <c r="F28" s="90">
        <v>25</v>
      </c>
      <c r="G28" s="91">
        <v>39</v>
      </c>
      <c r="H28" s="91">
        <v>42</v>
      </c>
      <c r="I28" s="91">
        <v>22</v>
      </c>
      <c r="J28" s="91">
        <v>30</v>
      </c>
      <c r="K28" s="92">
        <v>12</v>
      </c>
      <c r="L28" s="92">
        <v>4</v>
      </c>
      <c r="M28" s="92">
        <v>4</v>
      </c>
      <c r="N28" s="92">
        <v>1</v>
      </c>
    </row>
    <row r="29" spans="1:14" x14ac:dyDescent="0.3">
      <c r="A29" s="88" t="s">
        <v>48</v>
      </c>
      <c r="B29" s="20" t="s">
        <v>56</v>
      </c>
      <c r="C29" s="89">
        <v>57</v>
      </c>
      <c r="D29" s="89">
        <v>60</v>
      </c>
      <c r="E29" s="90">
        <v>54</v>
      </c>
      <c r="F29" s="90">
        <v>29</v>
      </c>
      <c r="G29" s="91">
        <v>78</v>
      </c>
      <c r="H29" s="91">
        <v>73</v>
      </c>
      <c r="I29" s="91">
        <v>79</v>
      </c>
      <c r="J29" s="91">
        <v>73</v>
      </c>
      <c r="K29" s="92">
        <v>25</v>
      </c>
      <c r="L29" s="92">
        <v>32</v>
      </c>
      <c r="M29" s="92">
        <v>19</v>
      </c>
      <c r="N29" s="92">
        <v>25</v>
      </c>
    </row>
    <row r="30" spans="1:14" x14ac:dyDescent="0.3">
      <c r="A30" s="88" t="s">
        <v>48</v>
      </c>
      <c r="B30" s="20" t="s">
        <v>57</v>
      </c>
      <c r="C30" s="89">
        <v>61</v>
      </c>
      <c r="D30" s="89">
        <v>109</v>
      </c>
      <c r="E30" s="90">
        <v>84</v>
      </c>
      <c r="F30" s="90">
        <v>63</v>
      </c>
      <c r="G30" s="91">
        <v>61</v>
      </c>
      <c r="H30" s="91">
        <v>110</v>
      </c>
      <c r="I30" s="91">
        <v>87</v>
      </c>
      <c r="J30" s="91">
        <v>67</v>
      </c>
      <c r="K30" s="92">
        <v>43</v>
      </c>
      <c r="L30" s="92">
        <v>28</v>
      </c>
      <c r="M30" s="92">
        <v>35</v>
      </c>
      <c r="N30" s="92">
        <v>41</v>
      </c>
    </row>
    <row r="31" spans="1:14" x14ac:dyDescent="0.3">
      <c r="A31" s="88" t="s">
        <v>48</v>
      </c>
      <c r="B31" s="20" t="s">
        <v>58</v>
      </c>
      <c r="C31" s="89">
        <v>17</v>
      </c>
      <c r="D31" s="89">
        <v>28</v>
      </c>
      <c r="E31" s="90">
        <v>16</v>
      </c>
      <c r="F31" s="90">
        <v>27</v>
      </c>
      <c r="G31" s="91">
        <v>19</v>
      </c>
      <c r="H31" s="91">
        <v>28</v>
      </c>
      <c r="I31" s="91">
        <v>16</v>
      </c>
      <c r="J31" s="91">
        <v>27</v>
      </c>
      <c r="K31" s="92">
        <v>6</v>
      </c>
      <c r="L31" s="92">
        <v>25</v>
      </c>
      <c r="M31" s="92">
        <v>10</v>
      </c>
      <c r="N31" s="92">
        <v>14</v>
      </c>
    </row>
    <row r="32" spans="1:14" x14ac:dyDescent="0.3">
      <c r="A32" s="88" t="s">
        <v>48</v>
      </c>
      <c r="B32" s="20" t="s">
        <v>59</v>
      </c>
      <c r="C32" s="89">
        <v>59</v>
      </c>
      <c r="D32" s="89">
        <v>58</v>
      </c>
      <c r="E32" s="90">
        <v>33</v>
      </c>
      <c r="F32" s="90">
        <v>54</v>
      </c>
      <c r="G32" s="91">
        <v>61</v>
      </c>
      <c r="H32" s="91">
        <v>66</v>
      </c>
      <c r="I32" s="91">
        <v>38</v>
      </c>
      <c r="J32" s="91">
        <v>54</v>
      </c>
      <c r="K32" s="92">
        <v>23</v>
      </c>
      <c r="L32" s="92">
        <v>29</v>
      </c>
      <c r="M32" s="92">
        <v>17</v>
      </c>
      <c r="N32" s="92">
        <v>20</v>
      </c>
    </row>
    <row r="33" spans="1:15" x14ac:dyDescent="0.3">
      <c r="A33" s="93" t="s">
        <v>48</v>
      </c>
      <c r="B33" s="20" t="s">
        <v>13</v>
      </c>
      <c r="C33" s="89">
        <v>34</v>
      </c>
      <c r="D33" s="89">
        <v>64</v>
      </c>
      <c r="E33" s="90">
        <v>9</v>
      </c>
      <c r="F33" s="90">
        <v>32</v>
      </c>
      <c r="G33" s="91">
        <f>+SUM(34+23)</f>
        <v>57</v>
      </c>
      <c r="H33" s="91">
        <v>91</v>
      </c>
      <c r="I33" s="91">
        <v>9</v>
      </c>
      <c r="J33" s="91">
        <v>36</v>
      </c>
      <c r="K33" s="92">
        <v>35</v>
      </c>
      <c r="L33" s="92">
        <v>35</v>
      </c>
      <c r="M33" s="92">
        <v>24</v>
      </c>
      <c r="N33" s="92">
        <v>19</v>
      </c>
    </row>
    <row r="34" spans="1:15" x14ac:dyDescent="0.3">
      <c r="A34" s="88" t="s">
        <v>48</v>
      </c>
      <c r="B34" s="20" t="s">
        <v>60</v>
      </c>
      <c r="C34" s="89">
        <v>230</v>
      </c>
      <c r="D34" s="89">
        <v>172</v>
      </c>
      <c r="E34" s="90">
        <v>54</v>
      </c>
      <c r="F34" s="90">
        <v>71</v>
      </c>
      <c r="G34" s="91">
        <v>247</v>
      </c>
      <c r="H34" s="91">
        <v>259</v>
      </c>
      <c r="I34" s="91">
        <v>80</v>
      </c>
      <c r="J34" s="91">
        <v>107</v>
      </c>
      <c r="K34" s="92">
        <v>60</v>
      </c>
      <c r="L34" s="92">
        <v>78</v>
      </c>
      <c r="M34" s="92">
        <v>44</v>
      </c>
      <c r="N34" s="92">
        <v>59</v>
      </c>
    </row>
    <row r="35" spans="1:15" x14ac:dyDescent="0.3">
      <c r="A35" s="88" t="s">
        <v>48</v>
      </c>
      <c r="B35" s="20" t="s">
        <v>61</v>
      </c>
      <c r="C35" s="89">
        <v>78</v>
      </c>
      <c r="D35" s="89">
        <v>88</v>
      </c>
      <c r="E35" s="90">
        <v>76</v>
      </c>
      <c r="F35" s="90">
        <v>109</v>
      </c>
      <c r="G35" s="91">
        <f>SUM(78+65)</f>
        <v>143</v>
      </c>
      <c r="H35" s="91">
        <v>129</v>
      </c>
      <c r="I35" s="91">
        <v>116</v>
      </c>
      <c r="J35" s="91">
        <v>129</v>
      </c>
      <c r="K35" s="92">
        <v>49</v>
      </c>
      <c r="L35" s="92">
        <v>38</v>
      </c>
      <c r="M35" s="92">
        <v>41</v>
      </c>
      <c r="N35" s="92">
        <v>39</v>
      </c>
    </row>
    <row r="36" spans="1:15" x14ac:dyDescent="0.3">
      <c r="A36" s="88" t="s">
        <v>48</v>
      </c>
      <c r="B36" s="20" t="s">
        <v>62</v>
      </c>
      <c r="C36" s="89">
        <v>30</v>
      </c>
      <c r="D36" s="89">
        <v>35</v>
      </c>
      <c r="E36" s="90">
        <v>20</v>
      </c>
      <c r="F36" s="90">
        <v>30</v>
      </c>
      <c r="G36" s="91">
        <v>32</v>
      </c>
      <c r="H36" s="91">
        <v>35</v>
      </c>
      <c r="I36" s="91">
        <v>22</v>
      </c>
      <c r="J36" s="91">
        <v>33</v>
      </c>
      <c r="K36" s="92">
        <v>6</v>
      </c>
      <c r="L36" s="92">
        <v>19</v>
      </c>
      <c r="M36" s="92">
        <v>2</v>
      </c>
      <c r="N36" s="92">
        <v>10</v>
      </c>
    </row>
    <row r="37" spans="1:15" x14ac:dyDescent="0.3">
      <c r="A37" s="88" t="s">
        <v>48</v>
      </c>
      <c r="B37" s="20" t="s">
        <v>64</v>
      </c>
      <c r="C37" s="89">
        <v>49</v>
      </c>
      <c r="D37" s="89">
        <v>39</v>
      </c>
      <c r="E37" s="90">
        <v>30</v>
      </c>
      <c r="F37" s="90">
        <v>24</v>
      </c>
      <c r="G37" s="91">
        <f>SUM(49+25)</f>
        <v>74</v>
      </c>
      <c r="H37" s="91">
        <v>62</v>
      </c>
      <c r="I37" s="91">
        <v>49</v>
      </c>
      <c r="J37" s="91">
        <v>33</v>
      </c>
      <c r="K37" s="92">
        <v>27</v>
      </c>
      <c r="L37" s="92">
        <v>25</v>
      </c>
      <c r="M37" s="92">
        <v>24</v>
      </c>
      <c r="N37" s="92">
        <v>18</v>
      </c>
    </row>
    <row r="38" spans="1:15" x14ac:dyDescent="0.3">
      <c r="A38" s="88" t="s">
        <v>48</v>
      </c>
      <c r="B38" s="20" t="s">
        <v>95</v>
      </c>
      <c r="C38" s="89">
        <v>0</v>
      </c>
      <c r="D38" s="89">
        <v>12</v>
      </c>
      <c r="E38" s="90">
        <v>12</v>
      </c>
      <c r="F38" s="90">
        <v>34</v>
      </c>
      <c r="G38" s="91">
        <v>0</v>
      </c>
      <c r="H38" s="91">
        <v>13</v>
      </c>
      <c r="I38" s="91">
        <v>13</v>
      </c>
      <c r="J38" s="91">
        <v>46</v>
      </c>
      <c r="K38" s="92">
        <v>0</v>
      </c>
      <c r="L38" s="92">
        <v>11</v>
      </c>
      <c r="M38" s="92">
        <v>6</v>
      </c>
      <c r="N38" s="92">
        <v>22</v>
      </c>
    </row>
    <row r="39" spans="1:15" x14ac:dyDescent="0.3">
      <c r="A39" s="88" t="s">
        <v>48</v>
      </c>
      <c r="B39" s="20" t="s">
        <v>65</v>
      </c>
      <c r="C39" s="89">
        <v>134</v>
      </c>
      <c r="D39" s="89">
        <v>115</v>
      </c>
      <c r="E39" s="90">
        <v>44</v>
      </c>
      <c r="F39" s="90">
        <v>65</v>
      </c>
      <c r="G39" s="91">
        <f>SUM(134+16)</f>
        <v>150</v>
      </c>
      <c r="H39" s="91">
        <v>142</v>
      </c>
      <c r="I39" s="91">
        <v>76</v>
      </c>
      <c r="J39" s="91">
        <v>86</v>
      </c>
      <c r="K39" s="92">
        <v>111</v>
      </c>
      <c r="L39" s="92">
        <v>96</v>
      </c>
      <c r="M39" s="92">
        <v>33</v>
      </c>
      <c r="N39" s="92">
        <v>29</v>
      </c>
    </row>
    <row r="40" spans="1:15" x14ac:dyDescent="0.3">
      <c r="A40" s="93" t="s">
        <v>48</v>
      </c>
      <c r="B40" s="20" t="s">
        <v>21</v>
      </c>
      <c r="C40" s="89">
        <v>239</v>
      </c>
      <c r="D40" s="89">
        <v>264</v>
      </c>
      <c r="E40" s="90">
        <v>145</v>
      </c>
      <c r="F40" s="90">
        <v>126</v>
      </c>
      <c r="G40" s="91">
        <f>SUM(239+346)</f>
        <v>585</v>
      </c>
      <c r="H40" s="91">
        <v>294</v>
      </c>
      <c r="I40" s="91">
        <v>212</v>
      </c>
      <c r="J40" s="91">
        <v>198</v>
      </c>
      <c r="K40" s="92">
        <v>149</v>
      </c>
      <c r="L40" s="92">
        <v>149</v>
      </c>
      <c r="M40" s="92">
        <v>92</v>
      </c>
      <c r="N40" s="92">
        <v>61</v>
      </c>
    </row>
    <row r="41" spans="1:15" x14ac:dyDescent="0.3">
      <c r="A41" s="93" t="s">
        <v>48</v>
      </c>
      <c r="B41" s="20" t="s">
        <v>22</v>
      </c>
      <c r="C41" s="89">
        <v>228</v>
      </c>
      <c r="D41" s="89">
        <v>160</v>
      </c>
      <c r="E41" s="90">
        <v>70</v>
      </c>
      <c r="F41" s="90">
        <v>34</v>
      </c>
      <c r="G41" s="91">
        <f>SUM(228+146)</f>
        <v>374</v>
      </c>
      <c r="H41" s="91">
        <v>300</v>
      </c>
      <c r="I41" s="91">
        <v>240</v>
      </c>
      <c r="J41" s="91">
        <v>110</v>
      </c>
      <c r="K41" s="92">
        <v>90</v>
      </c>
      <c r="L41" s="92">
        <v>76</v>
      </c>
      <c r="M41" s="92">
        <v>52</v>
      </c>
      <c r="N41" s="92">
        <v>39</v>
      </c>
    </row>
    <row r="42" spans="1:15" x14ac:dyDescent="0.3">
      <c r="A42" s="93" t="s">
        <v>48</v>
      </c>
      <c r="B42" s="20" t="s">
        <v>23</v>
      </c>
      <c r="C42" s="89">
        <v>208</v>
      </c>
      <c r="D42" s="89">
        <v>206</v>
      </c>
      <c r="E42" s="90">
        <v>121</v>
      </c>
      <c r="F42" s="90">
        <v>150</v>
      </c>
      <c r="G42" s="91">
        <f>SUM(208+69)</f>
        <v>277</v>
      </c>
      <c r="H42" s="91">
        <v>290</v>
      </c>
      <c r="I42" s="91">
        <v>212</v>
      </c>
      <c r="J42" s="91">
        <v>220</v>
      </c>
      <c r="K42" s="92">
        <v>91</v>
      </c>
      <c r="L42" s="92">
        <v>98</v>
      </c>
      <c r="M42" s="92">
        <v>98</v>
      </c>
      <c r="N42" s="92">
        <v>73</v>
      </c>
    </row>
    <row r="43" spans="1:15" x14ac:dyDescent="0.3">
      <c r="A43" s="88" t="s">
        <v>48</v>
      </c>
      <c r="B43" s="94" t="s">
        <v>96</v>
      </c>
      <c r="C43" s="89">
        <v>0</v>
      </c>
      <c r="D43" s="89">
        <v>24</v>
      </c>
      <c r="E43" s="90">
        <v>0</v>
      </c>
      <c r="F43" s="90">
        <v>25</v>
      </c>
      <c r="G43" s="91">
        <v>0</v>
      </c>
      <c r="H43" s="91">
        <v>24</v>
      </c>
      <c r="I43" s="91">
        <v>0</v>
      </c>
      <c r="J43" s="91">
        <v>31</v>
      </c>
      <c r="K43" s="92">
        <v>0</v>
      </c>
      <c r="L43" s="92">
        <v>7</v>
      </c>
      <c r="M43" s="92">
        <v>0</v>
      </c>
      <c r="N43" s="92">
        <v>14</v>
      </c>
    </row>
    <row r="44" spans="1:15" x14ac:dyDescent="0.3">
      <c r="A44" s="88" t="s">
        <v>66</v>
      </c>
      <c r="B44" s="20" t="s">
        <v>67</v>
      </c>
      <c r="C44" s="89">
        <v>34</v>
      </c>
      <c r="D44" s="89">
        <v>47</v>
      </c>
      <c r="E44" s="90">
        <v>32</v>
      </c>
      <c r="F44" s="90">
        <v>57</v>
      </c>
      <c r="G44" s="91">
        <f>SUM(34+84)</f>
        <v>118</v>
      </c>
      <c r="H44" s="91">
        <v>86</v>
      </c>
      <c r="I44" s="91">
        <v>74</v>
      </c>
      <c r="J44" s="91">
        <v>123</v>
      </c>
      <c r="K44" s="92">
        <v>51</v>
      </c>
      <c r="L44" s="92">
        <v>42</v>
      </c>
      <c r="M44" s="92">
        <v>36</v>
      </c>
      <c r="N44" s="92">
        <v>18</v>
      </c>
    </row>
    <row r="45" spans="1:15" x14ac:dyDescent="0.3">
      <c r="A45" s="88" t="s">
        <v>66</v>
      </c>
      <c r="B45" s="20" t="s">
        <v>148</v>
      </c>
      <c r="C45" s="89">
        <v>0</v>
      </c>
      <c r="D45" s="89">
        <v>0</v>
      </c>
      <c r="E45" s="90">
        <v>29</v>
      </c>
      <c r="F45" s="90">
        <v>26</v>
      </c>
      <c r="G45" s="91">
        <v>0</v>
      </c>
      <c r="H45" s="91">
        <v>0</v>
      </c>
      <c r="I45" s="91">
        <v>32</v>
      </c>
      <c r="J45" s="91">
        <v>35</v>
      </c>
      <c r="K45" s="92">
        <v>0</v>
      </c>
      <c r="L45" s="92">
        <v>0</v>
      </c>
      <c r="M45" s="92">
        <v>5</v>
      </c>
      <c r="N45" s="92">
        <v>7</v>
      </c>
      <c r="O45" s="95"/>
    </row>
    <row r="46" spans="1:15" x14ac:dyDescent="0.3">
      <c r="A46" s="93" t="s">
        <v>66</v>
      </c>
      <c r="B46" s="20" t="s">
        <v>68</v>
      </c>
      <c r="C46" s="89">
        <v>79</v>
      </c>
      <c r="D46" s="89">
        <v>40</v>
      </c>
      <c r="E46" s="90">
        <v>33</v>
      </c>
      <c r="F46" s="90">
        <v>78</v>
      </c>
      <c r="G46" s="91">
        <v>79</v>
      </c>
      <c r="H46" s="91">
        <v>79</v>
      </c>
      <c r="I46" s="91">
        <v>49</v>
      </c>
      <c r="J46" s="91">
        <v>78</v>
      </c>
      <c r="K46" s="92">
        <v>30</v>
      </c>
      <c r="L46" s="92">
        <v>20</v>
      </c>
      <c r="M46" s="92">
        <v>8</v>
      </c>
      <c r="N46" s="92">
        <v>9</v>
      </c>
    </row>
    <row r="47" spans="1:15" x14ac:dyDescent="0.3">
      <c r="A47" s="93" t="s">
        <v>66</v>
      </c>
      <c r="B47" s="20" t="s">
        <v>69</v>
      </c>
      <c r="C47" s="89">
        <v>488</v>
      </c>
      <c r="D47" s="89">
        <v>442</v>
      </c>
      <c r="E47" s="90">
        <v>158</v>
      </c>
      <c r="F47" s="90">
        <v>233</v>
      </c>
      <c r="G47" s="91">
        <f>SUM(488+69)</f>
        <v>557</v>
      </c>
      <c r="H47" s="91">
        <v>539</v>
      </c>
      <c r="I47" s="91">
        <v>288</v>
      </c>
      <c r="J47" s="91">
        <v>234</v>
      </c>
      <c r="K47" s="92">
        <v>190</v>
      </c>
      <c r="L47" s="92">
        <v>165</v>
      </c>
      <c r="M47" s="92">
        <v>44</v>
      </c>
      <c r="N47" s="92">
        <v>82</v>
      </c>
    </row>
    <row r="48" spans="1:15" x14ac:dyDescent="0.3">
      <c r="A48" s="93" t="s">
        <v>66</v>
      </c>
      <c r="B48" s="20" t="s">
        <v>70</v>
      </c>
      <c r="C48" s="89">
        <v>160</v>
      </c>
      <c r="D48" s="89">
        <v>180</v>
      </c>
      <c r="E48" s="90">
        <v>111</v>
      </c>
      <c r="F48" s="90">
        <v>135</v>
      </c>
      <c r="G48" s="91">
        <f>SUM(160+108)</f>
        <v>268</v>
      </c>
      <c r="H48" s="91">
        <v>280</v>
      </c>
      <c r="I48" s="91">
        <v>259</v>
      </c>
      <c r="J48" s="91">
        <v>219</v>
      </c>
      <c r="K48" s="92">
        <v>108</v>
      </c>
      <c r="L48" s="92">
        <v>105</v>
      </c>
      <c r="M48" s="92">
        <v>116</v>
      </c>
      <c r="N48" s="92">
        <v>87</v>
      </c>
    </row>
    <row r="49" spans="1:15" x14ac:dyDescent="0.3">
      <c r="A49" s="93" t="s">
        <v>66</v>
      </c>
      <c r="B49" s="20" t="s">
        <v>71</v>
      </c>
      <c r="C49" s="89">
        <v>205</v>
      </c>
      <c r="D49" s="89">
        <v>199</v>
      </c>
      <c r="E49" s="90">
        <v>60</v>
      </c>
      <c r="F49" s="90">
        <v>69</v>
      </c>
      <c r="G49" s="91">
        <v>238</v>
      </c>
      <c r="H49" s="91">
        <v>239</v>
      </c>
      <c r="I49" s="91">
        <v>149</v>
      </c>
      <c r="J49" s="91">
        <v>161</v>
      </c>
      <c r="K49" s="92">
        <v>111</v>
      </c>
      <c r="L49" s="92">
        <v>123</v>
      </c>
      <c r="M49" s="92">
        <v>22</v>
      </c>
      <c r="N49" s="92">
        <v>83</v>
      </c>
    </row>
    <row r="50" spans="1:15" x14ac:dyDescent="0.3">
      <c r="A50" s="93" t="s">
        <v>66</v>
      </c>
      <c r="B50" s="20" t="s">
        <v>72</v>
      </c>
      <c r="C50" s="89">
        <v>141</v>
      </c>
      <c r="D50" s="89">
        <v>61</v>
      </c>
      <c r="E50" s="90">
        <v>87</v>
      </c>
      <c r="F50" s="90">
        <v>118</v>
      </c>
      <c r="G50" s="91">
        <v>149</v>
      </c>
      <c r="H50" s="91">
        <v>85</v>
      </c>
      <c r="I50" s="91">
        <v>131</v>
      </c>
      <c r="J50" s="91">
        <v>157</v>
      </c>
      <c r="K50" s="92">
        <v>86</v>
      </c>
      <c r="L50" s="92">
        <v>60</v>
      </c>
      <c r="M50" s="92">
        <v>47</v>
      </c>
      <c r="N50" s="92">
        <v>72</v>
      </c>
    </row>
    <row r="51" spans="1:15" x14ac:dyDescent="0.3">
      <c r="A51" s="93" t="s">
        <v>66</v>
      </c>
      <c r="B51" s="20" t="s">
        <v>73</v>
      </c>
      <c r="C51" s="89">
        <v>45</v>
      </c>
      <c r="D51" s="89">
        <v>58</v>
      </c>
      <c r="E51" s="90">
        <v>32</v>
      </c>
      <c r="F51" s="90">
        <v>32</v>
      </c>
      <c r="G51" s="91">
        <v>45</v>
      </c>
      <c r="H51" s="91">
        <v>74</v>
      </c>
      <c r="I51" s="91">
        <v>33</v>
      </c>
      <c r="J51" s="91">
        <v>58</v>
      </c>
      <c r="K51" s="92">
        <v>5</v>
      </c>
      <c r="L51" s="92">
        <v>9</v>
      </c>
      <c r="M51" s="92">
        <v>5</v>
      </c>
      <c r="N51" s="92">
        <v>7</v>
      </c>
    </row>
    <row r="52" spans="1:15" x14ac:dyDescent="0.3">
      <c r="A52" s="93" t="s">
        <v>66</v>
      </c>
      <c r="B52" s="20" t="s">
        <v>8</v>
      </c>
      <c r="C52" s="89">
        <v>151</v>
      </c>
      <c r="D52" s="89">
        <v>120</v>
      </c>
      <c r="E52" s="96">
        <v>104</v>
      </c>
      <c r="F52" s="90">
        <v>86</v>
      </c>
      <c r="G52" s="91">
        <f>SUM(151+66)</f>
        <v>217</v>
      </c>
      <c r="H52" s="91">
        <v>157</v>
      </c>
      <c r="I52" s="97">
        <v>105</v>
      </c>
      <c r="J52" s="91">
        <v>112</v>
      </c>
      <c r="K52" s="92">
        <v>83</v>
      </c>
      <c r="L52" s="92">
        <v>67</v>
      </c>
      <c r="M52" s="98">
        <v>44</v>
      </c>
      <c r="N52" s="92">
        <v>39</v>
      </c>
    </row>
    <row r="53" spans="1:15" x14ac:dyDescent="0.3">
      <c r="A53" s="93" t="s">
        <v>66</v>
      </c>
      <c r="B53" s="20" t="s">
        <v>11</v>
      </c>
      <c r="C53" s="89">
        <v>200</v>
      </c>
      <c r="D53" s="89">
        <v>262</v>
      </c>
      <c r="E53" s="90">
        <v>200</v>
      </c>
      <c r="F53" s="90">
        <v>212</v>
      </c>
      <c r="G53" s="91">
        <v>305</v>
      </c>
      <c r="H53" s="91">
        <v>369</v>
      </c>
      <c r="I53" s="91">
        <v>355</v>
      </c>
      <c r="J53" s="91">
        <v>352</v>
      </c>
      <c r="K53" s="92">
        <v>279</v>
      </c>
      <c r="L53" s="92">
        <v>327</v>
      </c>
      <c r="M53" s="92">
        <v>238</v>
      </c>
      <c r="N53" s="92">
        <v>195</v>
      </c>
    </row>
    <row r="54" spans="1:15" x14ac:dyDescent="0.3">
      <c r="A54" s="93" t="s">
        <v>66</v>
      </c>
      <c r="B54" s="20" t="s">
        <v>12</v>
      </c>
      <c r="C54" s="89">
        <v>85</v>
      </c>
      <c r="D54" s="89">
        <v>81</v>
      </c>
      <c r="E54" s="90">
        <v>48</v>
      </c>
      <c r="F54" s="90">
        <v>55</v>
      </c>
      <c r="G54" s="91">
        <f>SUM(85+39)</f>
        <v>124</v>
      </c>
      <c r="H54" s="91">
        <v>121</v>
      </c>
      <c r="I54" s="91">
        <v>62</v>
      </c>
      <c r="J54" s="91">
        <v>63</v>
      </c>
      <c r="K54" s="92">
        <v>54</v>
      </c>
      <c r="L54" s="92">
        <v>48</v>
      </c>
      <c r="M54" s="92">
        <v>45</v>
      </c>
      <c r="N54" s="92">
        <v>38</v>
      </c>
    </row>
    <row r="55" spans="1:15" x14ac:dyDescent="0.3">
      <c r="A55" s="88" t="s">
        <v>66</v>
      </c>
      <c r="B55" s="20" t="s">
        <v>158</v>
      </c>
      <c r="C55" s="89">
        <v>0</v>
      </c>
      <c r="D55" s="89">
        <v>0</v>
      </c>
      <c r="E55" s="90">
        <v>0</v>
      </c>
      <c r="F55" s="90">
        <v>8</v>
      </c>
      <c r="G55" s="91">
        <v>0</v>
      </c>
      <c r="H55" s="91">
        <v>0</v>
      </c>
      <c r="I55" s="91">
        <v>0</v>
      </c>
      <c r="J55" s="91">
        <v>25</v>
      </c>
      <c r="K55" s="92">
        <v>0</v>
      </c>
      <c r="L55" s="92">
        <v>0</v>
      </c>
      <c r="M55" s="92">
        <v>0</v>
      </c>
      <c r="N55" s="92">
        <v>9</v>
      </c>
      <c r="O55" s="95"/>
    </row>
    <row r="56" spans="1:15" x14ac:dyDescent="0.3">
      <c r="A56" s="93" t="s">
        <v>66</v>
      </c>
      <c r="B56" s="20" t="s">
        <v>84</v>
      </c>
      <c r="C56" s="89">
        <v>24</v>
      </c>
      <c r="D56" s="89">
        <v>26</v>
      </c>
      <c r="E56" s="90">
        <v>42</v>
      </c>
      <c r="F56" s="90">
        <v>37</v>
      </c>
      <c r="G56" s="91">
        <f>SUM(13+24)</f>
        <v>37</v>
      </c>
      <c r="H56" s="91">
        <v>38</v>
      </c>
      <c r="I56" s="91">
        <v>60</v>
      </c>
      <c r="J56" s="91">
        <v>82</v>
      </c>
      <c r="K56" s="92">
        <v>24</v>
      </c>
      <c r="L56" s="92">
        <v>28</v>
      </c>
      <c r="M56" s="92">
        <v>34</v>
      </c>
      <c r="N56" s="92">
        <v>18</v>
      </c>
    </row>
    <row r="57" spans="1:15" x14ac:dyDescent="0.3">
      <c r="A57" s="88" t="s">
        <v>66</v>
      </c>
      <c r="B57" s="20" t="s">
        <v>97</v>
      </c>
      <c r="C57" s="89">
        <v>0</v>
      </c>
      <c r="D57" s="89">
        <v>22</v>
      </c>
      <c r="E57" s="90">
        <v>17</v>
      </c>
      <c r="F57" s="90">
        <v>18</v>
      </c>
      <c r="G57" s="91">
        <v>0</v>
      </c>
      <c r="H57" s="91">
        <v>29</v>
      </c>
      <c r="I57" s="91">
        <v>25</v>
      </c>
      <c r="J57" s="91">
        <v>35</v>
      </c>
      <c r="K57" s="92">
        <v>0</v>
      </c>
      <c r="L57" s="92">
        <v>21</v>
      </c>
      <c r="M57" s="92">
        <v>21</v>
      </c>
      <c r="N57" s="92">
        <v>13</v>
      </c>
    </row>
    <row r="58" spans="1:15" x14ac:dyDescent="0.3">
      <c r="A58" s="93" t="s">
        <v>66</v>
      </c>
      <c r="B58" s="20" t="s">
        <v>15</v>
      </c>
      <c r="C58" s="89">
        <v>96</v>
      </c>
      <c r="D58" s="89">
        <v>67</v>
      </c>
      <c r="E58" s="90">
        <v>35</v>
      </c>
      <c r="F58" s="90">
        <v>39</v>
      </c>
      <c r="G58" s="91">
        <f>SUM(96+11)</f>
        <v>107</v>
      </c>
      <c r="H58" s="91">
        <v>106</v>
      </c>
      <c r="I58" s="91">
        <v>35</v>
      </c>
      <c r="J58" s="91">
        <v>40</v>
      </c>
      <c r="K58" s="92">
        <v>61</v>
      </c>
      <c r="L58" s="92">
        <v>59</v>
      </c>
      <c r="M58" s="92">
        <v>65</v>
      </c>
      <c r="N58" s="92">
        <v>18</v>
      </c>
    </row>
    <row r="59" spans="1:15" x14ac:dyDescent="0.3">
      <c r="A59" s="93" t="s">
        <v>66</v>
      </c>
      <c r="B59" s="20" t="s">
        <v>16</v>
      </c>
      <c r="C59" s="89">
        <v>50</v>
      </c>
      <c r="D59" s="89">
        <v>36</v>
      </c>
      <c r="E59" s="90">
        <v>28</v>
      </c>
      <c r="F59" s="90">
        <v>61</v>
      </c>
      <c r="G59" s="91">
        <v>50</v>
      </c>
      <c r="H59" s="91">
        <v>39</v>
      </c>
      <c r="I59" s="91">
        <v>53</v>
      </c>
      <c r="J59" s="91">
        <v>76</v>
      </c>
      <c r="K59" s="92">
        <v>25</v>
      </c>
      <c r="L59" s="92">
        <v>29</v>
      </c>
      <c r="M59" s="92">
        <v>18</v>
      </c>
      <c r="N59" s="92">
        <v>25</v>
      </c>
    </row>
    <row r="60" spans="1:15" x14ac:dyDescent="0.3">
      <c r="A60" s="93" t="s">
        <v>66</v>
      </c>
      <c r="B60" s="20" t="s">
        <v>18</v>
      </c>
      <c r="C60" s="89">
        <v>25</v>
      </c>
      <c r="D60" s="89">
        <v>21</v>
      </c>
      <c r="E60" s="90">
        <v>45</v>
      </c>
      <c r="F60" s="90">
        <v>0</v>
      </c>
      <c r="G60" s="91">
        <v>26</v>
      </c>
      <c r="H60" s="91">
        <v>21</v>
      </c>
      <c r="I60" s="91">
        <v>45</v>
      </c>
      <c r="J60" s="91">
        <v>5</v>
      </c>
      <c r="K60" s="92">
        <v>22</v>
      </c>
      <c r="L60" s="92">
        <v>30</v>
      </c>
      <c r="M60" s="92">
        <v>30</v>
      </c>
      <c r="N60" s="92">
        <v>0</v>
      </c>
    </row>
    <row r="61" spans="1:15" x14ac:dyDescent="0.3">
      <c r="A61" s="93" t="s">
        <v>66</v>
      </c>
      <c r="B61" s="20" t="s">
        <v>19</v>
      </c>
      <c r="C61" s="89">
        <v>80</v>
      </c>
      <c r="D61" s="89">
        <v>137</v>
      </c>
      <c r="E61" s="90">
        <v>104</v>
      </c>
      <c r="F61" s="90">
        <v>125</v>
      </c>
      <c r="G61" s="91">
        <v>83</v>
      </c>
      <c r="H61" s="91">
        <v>138</v>
      </c>
      <c r="I61" s="91">
        <v>104</v>
      </c>
      <c r="J61" s="91">
        <v>125</v>
      </c>
      <c r="K61" s="92">
        <v>44</v>
      </c>
      <c r="L61" s="92">
        <v>57</v>
      </c>
      <c r="M61" s="92">
        <v>52</v>
      </c>
      <c r="N61" s="92">
        <v>60</v>
      </c>
    </row>
    <row r="62" spans="1:15" x14ac:dyDescent="0.3">
      <c r="A62" s="93" t="s">
        <v>66</v>
      </c>
      <c r="B62" s="20" t="s">
        <v>74</v>
      </c>
      <c r="C62" s="89">
        <v>65</v>
      </c>
      <c r="D62" s="89">
        <v>29</v>
      </c>
      <c r="E62" s="90">
        <v>73</v>
      </c>
      <c r="F62" s="90">
        <v>51</v>
      </c>
      <c r="G62" s="91">
        <f>SUM(65+39)</f>
        <v>104</v>
      </c>
      <c r="H62" s="91">
        <v>36</v>
      </c>
      <c r="I62" s="91">
        <v>177</v>
      </c>
      <c r="J62" s="91">
        <v>111</v>
      </c>
      <c r="K62" s="92">
        <v>21</v>
      </c>
      <c r="L62" s="92">
        <v>9</v>
      </c>
      <c r="M62" s="92">
        <v>26</v>
      </c>
      <c r="N62" s="92">
        <v>27</v>
      </c>
    </row>
    <row r="63" spans="1:15" x14ac:dyDescent="0.3">
      <c r="A63" s="93" t="s">
        <v>66</v>
      </c>
      <c r="B63" s="20" t="s">
        <v>75</v>
      </c>
      <c r="C63" s="89">
        <v>146</v>
      </c>
      <c r="D63" s="89">
        <v>145</v>
      </c>
      <c r="E63" s="90">
        <v>113</v>
      </c>
      <c r="F63" s="90">
        <v>118</v>
      </c>
      <c r="G63" s="91">
        <f>SUM(146+75)</f>
        <v>221</v>
      </c>
      <c r="H63" s="91">
        <v>203</v>
      </c>
      <c r="I63" s="91">
        <v>130</v>
      </c>
      <c r="J63" s="91">
        <v>176</v>
      </c>
      <c r="K63" s="92">
        <v>104</v>
      </c>
      <c r="L63" s="92">
        <v>98</v>
      </c>
      <c r="M63" s="92">
        <v>95</v>
      </c>
      <c r="N63" s="92">
        <v>97</v>
      </c>
    </row>
    <row r="64" spans="1:15" x14ac:dyDescent="0.3">
      <c r="A64" s="93" t="s">
        <v>66</v>
      </c>
      <c r="B64" s="20" t="s">
        <v>20</v>
      </c>
      <c r="C64" s="89">
        <v>88</v>
      </c>
      <c r="D64" s="89">
        <v>109</v>
      </c>
      <c r="E64" s="90">
        <v>100</v>
      </c>
      <c r="F64" s="90">
        <v>69</v>
      </c>
      <c r="G64" s="91">
        <f>SUM(88+55)</f>
        <v>143</v>
      </c>
      <c r="H64" s="91">
        <v>128</v>
      </c>
      <c r="I64" s="91">
        <v>119</v>
      </c>
      <c r="J64" s="91">
        <v>96</v>
      </c>
      <c r="K64" s="92">
        <v>56</v>
      </c>
      <c r="L64" s="92">
        <v>42</v>
      </c>
      <c r="M64" s="92">
        <v>43</v>
      </c>
      <c r="N64" s="92">
        <v>34</v>
      </c>
    </row>
    <row r="65" spans="1:15" x14ac:dyDescent="0.3">
      <c r="A65" s="93" t="s">
        <v>66</v>
      </c>
      <c r="B65" s="20" t="s">
        <v>85</v>
      </c>
      <c r="C65" s="89">
        <v>22</v>
      </c>
      <c r="D65" s="89">
        <v>30</v>
      </c>
      <c r="E65" s="90">
        <v>4</v>
      </c>
      <c r="F65" s="90">
        <v>16</v>
      </c>
      <c r="G65" s="91">
        <v>22</v>
      </c>
      <c r="H65" s="91">
        <v>30</v>
      </c>
      <c r="I65" s="91">
        <v>22</v>
      </c>
      <c r="J65" s="91">
        <v>27</v>
      </c>
      <c r="K65" s="92">
        <v>1</v>
      </c>
      <c r="L65" s="92">
        <v>5</v>
      </c>
      <c r="M65" s="92">
        <v>9</v>
      </c>
      <c r="N65" s="92">
        <v>7</v>
      </c>
    </row>
    <row r="66" spans="1:15" x14ac:dyDescent="0.3">
      <c r="A66" s="93" t="s">
        <v>66</v>
      </c>
      <c r="B66" s="20" t="s">
        <v>76</v>
      </c>
      <c r="C66" s="89">
        <v>208</v>
      </c>
      <c r="D66" s="89">
        <v>218</v>
      </c>
      <c r="E66" s="90">
        <v>162</v>
      </c>
      <c r="F66" s="90">
        <v>159</v>
      </c>
      <c r="G66" s="91">
        <v>300</v>
      </c>
      <c r="H66" s="91">
        <v>348</v>
      </c>
      <c r="I66" s="91">
        <v>302</v>
      </c>
      <c r="J66" s="91">
        <v>256</v>
      </c>
      <c r="K66" s="92">
        <v>202</v>
      </c>
      <c r="L66" s="92">
        <v>182</v>
      </c>
      <c r="M66" s="92">
        <v>185</v>
      </c>
      <c r="N66" s="92">
        <v>170</v>
      </c>
    </row>
    <row r="67" spans="1:15" x14ac:dyDescent="0.3">
      <c r="A67" s="93" t="s">
        <v>66</v>
      </c>
      <c r="B67" s="20" t="s">
        <v>24</v>
      </c>
      <c r="C67" s="89">
        <v>36</v>
      </c>
      <c r="D67" s="89">
        <v>41</v>
      </c>
      <c r="E67" s="90">
        <v>27</v>
      </c>
      <c r="F67" s="90">
        <v>30</v>
      </c>
      <c r="G67" s="91">
        <v>37</v>
      </c>
      <c r="H67" s="91">
        <v>76</v>
      </c>
      <c r="I67" s="91">
        <v>47</v>
      </c>
      <c r="J67" s="91">
        <v>69</v>
      </c>
      <c r="K67" s="92">
        <v>14</v>
      </c>
      <c r="L67" s="92">
        <v>31</v>
      </c>
      <c r="M67" s="92">
        <v>22</v>
      </c>
      <c r="N67" s="92">
        <v>30</v>
      </c>
    </row>
    <row r="68" spans="1:15" x14ac:dyDescent="0.3">
      <c r="A68" s="99" t="s">
        <v>318</v>
      </c>
      <c r="B68" s="100" t="s">
        <v>49</v>
      </c>
      <c r="C68" s="89">
        <v>58</v>
      </c>
      <c r="D68" s="89">
        <v>38</v>
      </c>
      <c r="E68" s="90">
        <v>0</v>
      </c>
      <c r="F68" s="90">
        <v>0</v>
      </c>
      <c r="G68" s="91">
        <f>SUM(58+76)</f>
        <v>134</v>
      </c>
      <c r="H68" s="91">
        <v>87</v>
      </c>
      <c r="I68" s="91">
        <v>3</v>
      </c>
      <c r="J68" s="91">
        <v>0</v>
      </c>
      <c r="K68" s="92">
        <v>22</v>
      </c>
      <c r="L68" s="92">
        <v>26</v>
      </c>
      <c r="M68" s="92">
        <v>0</v>
      </c>
      <c r="N68" s="92">
        <v>0</v>
      </c>
    </row>
    <row r="69" spans="1:15" x14ac:dyDescent="0.3">
      <c r="A69" s="99" t="s">
        <v>318</v>
      </c>
      <c r="B69" s="100" t="s">
        <v>53</v>
      </c>
      <c r="C69" s="89">
        <v>58</v>
      </c>
      <c r="D69" s="89">
        <v>29</v>
      </c>
      <c r="E69" s="90">
        <v>0</v>
      </c>
      <c r="F69" s="90">
        <v>0</v>
      </c>
      <c r="G69" s="91">
        <v>58</v>
      </c>
      <c r="H69" s="91">
        <v>29</v>
      </c>
      <c r="I69" s="91">
        <v>3</v>
      </c>
      <c r="J69" s="91">
        <v>0</v>
      </c>
      <c r="K69" s="92">
        <v>9</v>
      </c>
      <c r="L69" s="92">
        <v>11</v>
      </c>
      <c r="M69" s="92">
        <v>0</v>
      </c>
      <c r="N69" s="92">
        <v>0</v>
      </c>
    </row>
    <row r="70" spans="1:15" x14ac:dyDescent="0.3">
      <c r="A70" s="99" t="s">
        <v>318</v>
      </c>
      <c r="B70" s="100" t="s">
        <v>55</v>
      </c>
      <c r="C70" s="89">
        <v>79</v>
      </c>
      <c r="D70" s="89">
        <v>56</v>
      </c>
      <c r="E70" s="90">
        <v>0</v>
      </c>
      <c r="F70" s="90">
        <v>0</v>
      </c>
      <c r="G70" s="91">
        <v>79</v>
      </c>
      <c r="H70" s="91">
        <v>56</v>
      </c>
      <c r="I70" s="91">
        <v>0</v>
      </c>
      <c r="J70" s="91">
        <v>0</v>
      </c>
      <c r="K70" s="92">
        <v>10</v>
      </c>
      <c r="L70" s="92">
        <v>15</v>
      </c>
      <c r="M70" s="92">
        <v>0</v>
      </c>
      <c r="N70" s="92">
        <v>0</v>
      </c>
    </row>
    <row r="71" spans="1:15" x14ac:dyDescent="0.3">
      <c r="A71" s="99" t="s">
        <v>318</v>
      </c>
      <c r="B71" s="100" t="s">
        <v>147</v>
      </c>
      <c r="C71" s="89">
        <v>0</v>
      </c>
      <c r="D71" s="89">
        <v>0</v>
      </c>
      <c r="E71" s="90">
        <v>2</v>
      </c>
      <c r="F71" s="90">
        <v>0</v>
      </c>
      <c r="G71" s="91">
        <v>0</v>
      </c>
      <c r="H71" s="91">
        <v>0</v>
      </c>
      <c r="I71" s="91">
        <v>10</v>
      </c>
      <c r="J71" s="91">
        <v>0</v>
      </c>
      <c r="K71" s="92">
        <v>0</v>
      </c>
      <c r="L71" s="92">
        <v>0</v>
      </c>
      <c r="M71" s="92">
        <v>5</v>
      </c>
      <c r="N71" s="92">
        <v>0</v>
      </c>
    </row>
    <row r="72" spans="1:15" x14ac:dyDescent="0.3">
      <c r="A72" s="99" t="s">
        <v>318</v>
      </c>
      <c r="B72" s="100" t="s">
        <v>9</v>
      </c>
      <c r="C72" s="89">
        <v>3</v>
      </c>
      <c r="D72" s="89">
        <v>6</v>
      </c>
      <c r="E72" s="96">
        <v>0</v>
      </c>
      <c r="F72" s="90">
        <v>0</v>
      </c>
      <c r="G72" s="91">
        <v>4</v>
      </c>
      <c r="H72" s="91">
        <v>6</v>
      </c>
      <c r="I72" s="97">
        <v>0</v>
      </c>
      <c r="J72" s="91">
        <v>0</v>
      </c>
      <c r="K72" s="92">
        <v>3</v>
      </c>
      <c r="L72" s="92">
        <v>3</v>
      </c>
      <c r="M72" s="98">
        <v>0</v>
      </c>
      <c r="N72" s="92">
        <v>0</v>
      </c>
    </row>
    <row r="73" spans="1:15" x14ac:dyDescent="0.3">
      <c r="A73" s="99" t="s">
        <v>318</v>
      </c>
      <c r="B73" s="100" t="s">
        <v>10</v>
      </c>
      <c r="C73" s="89">
        <v>8</v>
      </c>
      <c r="D73" s="89">
        <v>10</v>
      </c>
      <c r="E73" s="90">
        <v>0</v>
      </c>
      <c r="F73" s="90">
        <v>0</v>
      </c>
      <c r="G73" s="91">
        <v>16</v>
      </c>
      <c r="H73" s="91">
        <v>12</v>
      </c>
      <c r="I73" s="91">
        <v>1</v>
      </c>
      <c r="J73" s="91">
        <v>0</v>
      </c>
      <c r="K73" s="92">
        <v>5</v>
      </c>
      <c r="L73" s="92">
        <v>3</v>
      </c>
      <c r="M73" s="92">
        <v>0</v>
      </c>
      <c r="N73" s="92">
        <v>0</v>
      </c>
    </row>
    <row r="74" spans="1:15" x14ac:dyDescent="0.3">
      <c r="A74" s="99" t="s">
        <v>318</v>
      </c>
      <c r="B74" s="100" t="s">
        <v>14</v>
      </c>
      <c r="C74" s="89">
        <v>9</v>
      </c>
      <c r="D74" s="89">
        <v>13</v>
      </c>
      <c r="E74" s="90">
        <v>19</v>
      </c>
      <c r="F74" s="90">
        <v>0</v>
      </c>
      <c r="G74" s="91">
        <v>9</v>
      </c>
      <c r="H74" s="91">
        <v>13</v>
      </c>
      <c r="I74" s="91">
        <v>20</v>
      </c>
      <c r="J74" s="91">
        <v>0</v>
      </c>
      <c r="K74" s="92">
        <v>9</v>
      </c>
      <c r="L74" s="92">
        <v>11</v>
      </c>
      <c r="M74" s="92">
        <v>6</v>
      </c>
      <c r="N74" s="92">
        <v>0</v>
      </c>
    </row>
    <row r="75" spans="1:15" x14ac:dyDescent="0.3">
      <c r="A75" s="99" t="s">
        <v>318</v>
      </c>
      <c r="B75" s="100" t="s">
        <v>17</v>
      </c>
      <c r="C75" s="89">
        <v>15</v>
      </c>
      <c r="D75" s="89">
        <v>10</v>
      </c>
      <c r="E75" s="90">
        <v>0</v>
      </c>
      <c r="F75" s="90">
        <v>0</v>
      </c>
      <c r="G75" s="91">
        <f>SUM(15+8)</f>
        <v>23</v>
      </c>
      <c r="H75" s="91">
        <v>16</v>
      </c>
      <c r="I75" s="91">
        <v>0</v>
      </c>
      <c r="J75" s="91">
        <v>0</v>
      </c>
      <c r="K75" s="92">
        <v>18</v>
      </c>
      <c r="L75" s="92">
        <v>7</v>
      </c>
      <c r="M75" s="92">
        <v>0</v>
      </c>
      <c r="N75" s="92">
        <v>0</v>
      </c>
    </row>
    <row r="76" spans="1:15" x14ac:dyDescent="0.3">
      <c r="A76" s="99" t="s">
        <v>318</v>
      </c>
      <c r="B76" s="100" t="s">
        <v>37</v>
      </c>
      <c r="C76" s="89">
        <v>63</v>
      </c>
      <c r="D76" s="89">
        <v>25</v>
      </c>
      <c r="E76" s="90">
        <v>0</v>
      </c>
      <c r="F76" s="90">
        <v>0</v>
      </c>
      <c r="G76" s="91">
        <v>72</v>
      </c>
      <c r="H76" s="91">
        <v>53</v>
      </c>
      <c r="I76" s="91">
        <v>10</v>
      </c>
      <c r="J76" s="91">
        <v>0</v>
      </c>
      <c r="K76" s="92">
        <v>18</v>
      </c>
      <c r="L76" s="92">
        <v>5</v>
      </c>
      <c r="M76" s="92">
        <v>0</v>
      </c>
      <c r="N76" s="92">
        <v>0</v>
      </c>
    </row>
    <row r="77" spans="1:15" x14ac:dyDescent="0.3">
      <c r="A77" s="99" t="s">
        <v>318</v>
      </c>
      <c r="B77" s="100" t="s">
        <v>40</v>
      </c>
      <c r="C77" s="89">
        <v>0</v>
      </c>
      <c r="D77" s="89">
        <v>0</v>
      </c>
      <c r="E77" s="90">
        <v>0</v>
      </c>
      <c r="F77" s="90">
        <v>0</v>
      </c>
      <c r="G77" s="91">
        <v>0</v>
      </c>
      <c r="H77" s="91">
        <v>0</v>
      </c>
      <c r="I77" s="91">
        <v>1</v>
      </c>
      <c r="J77" s="91">
        <v>0</v>
      </c>
      <c r="K77" s="92">
        <v>0</v>
      </c>
      <c r="L77" s="92">
        <v>0</v>
      </c>
      <c r="M77" s="92">
        <v>0</v>
      </c>
      <c r="N77" s="92">
        <v>0</v>
      </c>
    </row>
    <row r="78" spans="1:15" s="79" customFormat="1" x14ac:dyDescent="0.3">
      <c r="A78" s="99" t="s">
        <v>318</v>
      </c>
      <c r="B78" s="100" t="s">
        <v>146</v>
      </c>
      <c r="C78" s="89">
        <v>0</v>
      </c>
      <c r="D78" s="89">
        <v>0</v>
      </c>
      <c r="E78" s="90">
        <v>0</v>
      </c>
      <c r="F78" s="90">
        <v>0</v>
      </c>
      <c r="G78" s="91">
        <v>0</v>
      </c>
      <c r="H78" s="91">
        <v>0</v>
      </c>
      <c r="I78" s="91">
        <v>4</v>
      </c>
      <c r="J78" s="91">
        <v>0</v>
      </c>
      <c r="K78" s="92">
        <v>0</v>
      </c>
      <c r="L78" s="92">
        <v>0</v>
      </c>
      <c r="M78" s="92">
        <v>14</v>
      </c>
      <c r="N78" s="92">
        <v>0</v>
      </c>
      <c r="O78" s="93"/>
    </row>
    <row r="79" spans="1:15" x14ac:dyDescent="0.3">
      <c r="A79" s="99" t="s">
        <v>318</v>
      </c>
      <c r="B79" s="100" t="s">
        <v>46</v>
      </c>
      <c r="C79" s="89">
        <v>5</v>
      </c>
      <c r="D79" s="89">
        <v>11</v>
      </c>
      <c r="E79" s="90">
        <v>0</v>
      </c>
      <c r="F79" s="90">
        <v>0</v>
      </c>
      <c r="G79" s="91">
        <v>5</v>
      </c>
      <c r="H79" s="91">
        <v>20</v>
      </c>
      <c r="I79" s="91">
        <v>7</v>
      </c>
      <c r="J79" s="91">
        <v>0</v>
      </c>
      <c r="K79" s="92">
        <v>6</v>
      </c>
      <c r="L79" s="92">
        <v>15</v>
      </c>
      <c r="M79" s="92">
        <v>0</v>
      </c>
      <c r="N79" s="92">
        <v>0</v>
      </c>
    </row>
    <row r="80" spans="1:15" x14ac:dyDescent="0.3">
      <c r="A80" s="99" t="s">
        <v>318</v>
      </c>
      <c r="B80" s="100" t="s">
        <v>63</v>
      </c>
      <c r="C80" s="89">
        <v>20</v>
      </c>
      <c r="D80" s="89">
        <v>0</v>
      </c>
      <c r="E80" s="90">
        <v>0</v>
      </c>
      <c r="F80" s="90">
        <v>0</v>
      </c>
      <c r="G80" s="91">
        <v>20</v>
      </c>
      <c r="H80" s="91">
        <v>0</v>
      </c>
      <c r="I80" s="91">
        <v>0</v>
      </c>
      <c r="J80" s="91">
        <v>0</v>
      </c>
      <c r="K80" s="92">
        <v>16</v>
      </c>
      <c r="L80" s="92">
        <v>0</v>
      </c>
      <c r="M80" s="92">
        <v>0</v>
      </c>
      <c r="N80" s="92">
        <v>0</v>
      </c>
    </row>
    <row r="81" spans="1:14" x14ac:dyDescent="0.3">
      <c r="B81" s="101"/>
      <c r="C81" s="102"/>
      <c r="D81" s="102"/>
      <c r="E81" s="102"/>
      <c r="F81" s="103"/>
      <c r="G81" s="104"/>
      <c r="H81" s="104"/>
      <c r="I81" s="104"/>
      <c r="J81" s="104"/>
      <c r="K81" s="105"/>
      <c r="L81" s="105"/>
      <c r="M81" s="105"/>
      <c r="N81" s="101"/>
    </row>
    <row r="82" spans="1:14" s="3" customFormat="1" x14ac:dyDescent="0.3">
      <c r="B82" s="106" t="s">
        <v>317</v>
      </c>
      <c r="C82" s="107">
        <f>SUM(C2:C81)</f>
        <v>7235</v>
      </c>
      <c r="D82" s="107">
        <f>SUM(D2:D81)</f>
        <v>7089</v>
      </c>
      <c r="E82" s="107">
        <f>SUM(E2:E81)</f>
        <v>4489</v>
      </c>
      <c r="F82" s="108">
        <f>SUM(F2:F81)</f>
        <v>4704</v>
      </c>
      <c r="G82" s="109">
        <f>SUM(G2:G81)</f>
        <v>10261</v>
      </c>
      <c r="H82" s="109">
        <f>SUM(H2:H81)</f>
        <v>10058</v>
      </c>
      <c r="I82" s="109">
        <f>SUM(I2:I81)</f>
        <v>7071</v>
      </c>
      <c r="J82" s="109">
        <f>SUM(J2:J81)</f>
        <v>7489</v>
      </c>
      <c r="K82" s="110">
        <f>SUM(K2:K81)</f>
        <v>4162</v>
      </c>
      <c r="L82" s="110">
        <f>SUM(L2:L81)</f>
        <v>4110</v>
      </c>
      <c r="M82" s="110">
        <f>SUM(M2:M81)</f>
        <v>2892</v>
      </c>
      <c r="N82" s="110">
        <f>SUM(N2:N81)</f>
        <v>2888</v>
      </c>
    </row>
    <row r="84" spans="1:14" x14ac:dyDescent="0.3">
      <c r="A84" s="93" t="s">
        <v>319</v>
      </c>
    </row>
  </sheetData>
  <sortState xmlns:xlrd2="http://schemas.microsoft.com/office/spreadsheetml/2017/richdata2" ref="A2:N80">
    <sortCondition ref="A2:A80"/>
    <sortCondition ref="B2:B80"/>
  </sortState>
  <phoneticPr fontId="30"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63074-29F2-4A18-BF81-8161A0027FDD}">
  <dimension ref="A1:L74"/>
  <sheetViews>
    <sheetView workbookViewId="0">
      <pane ySplit="3" topLeftCell="A25" activePane="bottomLeft" state="frozen"/>
      <selection pane="bottomLeft" activeCell="B34" sqref="B34"/>
    </sheetView>
  </sheetViews>
  <sheetFormatPr defaultRowHeight="14.4" x14ac:dyDescent="0.3"/>
  <cols>
    <col min="1" max="1" width="8.88671875" style="21"/>
    <col min="2" max="2" width="42.33203125" style="21" customWidth="1"/>
    <col min="3" max="3" width="9.88671875" style="21" customWidth="1"/>
    <col min="4" max="4" width="14.5546875" style="21" customWidth="1"/>
    <col min="5" max="5" width="12" style="21" customWidth="1"/>
    <col min="6" max="6" width="10.6640625" style="21" customWidth="1"/>
    <col min="7" max="7" width="16.5546875" style="21" customWidth="1"/>
    <col min="8" max="8" width="14.109375" style="21" customWidth="1"/>
    <col min="9" max="9" width="7.33203125" style="21" customWidth="1"/>
    <col min="10" max="10" width="4.77734375" style="21" customWidth="1"/>
    <col min="11" max="11" width="12.33203125" customWidth="1"/>
    <col min="12" max="12" width="247.77734375" bestFit="1" customWidth="1"/>
  </cols>
  <sheetData>
    <row r="1" spans="1:12" x14ac:dyDescent="0.3">
      <c r="C1" s="46" t="s">
        <v>279</v>
      </c>
      <c r="K1" s="21"/>
      <c r="L1" s="21"/>
    </row>
    <row r="2" spans="1:12" x14ac:dyDescent="0.3">
      <c r="C2" s="21" t="s">
        <v>278</v>
      </c>
      <c r="D2" s="21" t="s">
        <v>280</v>
      </c>
      <c r="E2" s="21" t="s">
        <v>281</v>
      </c>
      <c r="F2" s="21" t="s">
        <v>282</v>
      </c>
      <c r="G2" s="21" t="s">
        <v>283</v>
      </c>
      <c r="H2" s="21" t="s">
        <v>284</v>
      </c>
      <c r="I2" s="21" t="s">
        <v>285</v>
      </c>
      <c r="J2" s="21" t="s">
        <v>286</v>
      </c>
      <c r="K2" s="21" t="s">
        <v>287</v>
      </c>
      <c r="L2" s="21" t="s">
        <v>288</v>
      </c>
    </row>
    <row r="3" spans="1:12" s="46" customFormat="1" x14ac:dyDescent="0.3">
      <c r="A3" s="46" t="s">
        <v>108</v>
      </c>
      <c r="B3" s="46" t="s">
        <v>1</v>
      </c>
      <c r="C3" s="46" t="s">
        <v>307</v>
      </c>
      <c r="D3" s="46" t="s">
        <v>305</v>
      </c>
      <c r="E3" s="46" t="s">
        <v>306</v>
      </c>
      <c r="F3" s="46" t="s">
        <v>156</v>
      </c>
      <c r="G3" s="46" t="s">
        <v>311</v>
      </c>
      <c r="H3" s="46" t="s">
        <v>308</v>
      </c>
      <c r="I3" s="46" t="s">
        <v>309</v>
      </c>
      <c r="J3" s="46" t="s">
        <v>7</v>
      </c>
      <c r="K3" s="46" t="s">
        <v>310</v>
      </c>
    </row>
    <row r="4" spans="1:12" x14ac:dyDescent="0.3">
      <c r="A4" s="68" t="s">
        <v>66</v>
      </c>
      <c r="B4" s="21" t="s">
        <v>67</v>
      </c>
      <c r="H4" s="21">
        <v>1</v>
      </c>
      <c r="I4" s="21">
        <v>1</v>
      </c>
      <c r="K4" s="21">
        <v>1</v>
      </c>
      <c r="L4" s="21"/>
    </row>
    <row r="5" spans="1:12" x14ac:dyDescent="0.3">
      <c r="A5" s="68" t="s">
        <v>66</v>
      </c>
      <c r="B5" s="21" t="s">
        <v>148</v>
      </c>
      <c r="H5" s="21">
        <v>1</v>
      </c>
      <c r="K5" s="21"/>
      <c r="L5" s="21"/>
    </row>
    <row r="6" spans="1:12" x14ac:dyDescent="0.3">
      <c r="A6" s="21" t="s">
        <v>66</v>
      </c>
      <c r="B6" s="21" t="s">
        <v>68</v>
      </c>
      <c r="E6" s="21">
        <v>1</v>
      </c>
      <c r="H6" s="21">
        <v>1</v>
      </c>
      <c r="K6" s="21"/>
      <c r="L6" s="21"/>
    </row>
    <row r="7" spans="1:12" x14ac:dyDescent="0.3">
      <c r="A7" s="68" t="s">
        <v>66</v>
      </c>
      <c r="B7" s="21" t="s">
        <v>105</v>
      </c>
      <c r="E7" s="21">
        <v>1</v>
      </c>
      <c r="F7" s="21">
        <v>1</v>
      </c>
      <c r="H7" s="21">
        <v>1</v>
      </c>
      <c r="I7" s="21">
        <v>1</v>
      </c>
      <c r="K7" s="21"/>
      <c r="L7" s="21" t="s">
        <v>291</v>
      </c>
    </row>
    <row r="8" spans="1:12" x14ac:dyDescent="0.3">
      <c r="A8" s="68" t="s">
        <v>66</v>
      </c>
      <c r="B8" s="21" t="s">
        <v>70</v>
      </c>
      <c r="D8" s="21">
        <v>1</v>
      </c>
      <c r="F8" s="21">
        <v>1</v>
      </c>
      <c r="G8" s="21">
        <v>1</v>
      </c>
      <c r="H8" s="21">
        <v>1</v>
      </c>
      <c r="I8" s="21">
        <v>1</v>
      </c>
      <c r="J8" s="21">
        <v>1</v>
      </c>
      <c r="K8" s="21">
        <v>1</v>
      </c>
      <c r="L8" s="21" t="s">
        <v>296</v>
      </c>
    </row>
    <row r="9" spans="1:12" x14ac:dyDescent="0.3">
      <c r="A9" s="68" t="s">
        <v>66</v>
      </c>
      <c r="B9" s="21" t="s">
        <v>71</v>
      </c>
      <c r="D9" s="21">
        <v>1</v>
      </c>
      <c r="E9" s="21">
        <v>1</v>
      </c>
      <c r="H9" s="21">
        <v>1</v>
      </c>
      <c r="I9" s="21">
        <v>1</v>
      </c>
      <c r="K9" s="21"/>
      <c r="L9" s="21" t="s">
        <v>290</v>
      </c>
    </row>
    <row r="10" spans="1:12" x14ac:dyDescent="0.3">
      <c r="A10" s="68" t="s">
        <v>66</v>
      </c>
      <c r="B10" s="21" t="s">
        <v>72</v>
      </c>
      <c r="C10" s="21">
        <v>1</v>
      </c>
      <c r="K10" s="21"/>
      <c r="L10" s="21" t="s">
        <v>301</v>
      </c>
    </row>
    <row r="11" spans="1:12" x14ac:dyDescent="0.3">
      <c r="A11" s="68" t="s">
        <v>25</v>
      </c>
      <c r="B11" s="21" t="s">
        <v>312</v>
      </c>
      <c r="D11" s="21">
        <v>1</v>
      </c>
      <c r="H11" s="21">
        <v>1</v>
      </c>
      <c r="I11" s="21">
        <v>1</v>
      </c>
      <c r="J11" s="21">
        <v>1</v>
      </c>
      <c r="K11" s="21">
        <v>1</v>
      </c>
      <c r="L11" s="21"/>
    </row>
    <row r="12" spans="1:12" x14ac:dyDescent="0.3">
      <c r="A12" s="68" t="s">
        <v>25</v>
      </c>
      <c r="B12" s="21" t="s">
        <v>106</v>
      </c>
      <c r="D12" s="21">
        <v>1</v>
      </c>
      <c r="E12" s="21">
        <v>1</v>
      </c>
      <c r="H12" s="21">
        <v>1</v>
      </c>
      <c r="K12" s="21">
        <v>1</v>
      </c>
      <c r="L12" s="21"/>
    </row>
    <row r="13" spans="1:12" x14ac:dyDescent="0.3">
      <c r="A13" s="68" t="s">
        <v>25</v>
      </c>
      <c r="B13" s="21" t="s">
        <v>109</v>
      </c>
      <c r="F13" s="21">
        <v>1</v>
      </c>
      <c r="H13" s="21">
        <v>1</v>
      </c>
      <c r="I13" s="21">
        <v>1</v>
      </c>
      <c r="K13" s="21"/>
      <c r="L13" s="21"/>
    </row>
    <row r="14" spans="1:12" x14ac:dyDescent="0.3">
      <c r="A14" s="68" t="s">
        <v>48</v>
      </c>
      <c r="B14" s="21" t="s">
        <v>50</v>
      </c>
      <c r="C14" s="21">
        <v>1</v>
      </c>
      <c r="K14" s="21"/>
      <c r="L14" s="21"/>
    </row>
    <row r="15" spans="1:12" x14ac:dyDescent="0.3">
      <c r="A15" s="68" t="s">
        <v>48</v>
      </c>
      <c r="B15" s="21" t="s">
        <v>51</v>
      </c>
      <c r="F15" s="21">
        <v>1</v>
      </c>
      <c r="H15" s="21">
        <v>1</v>
      </c>
      <c r="I15" s="21">
        <v>1</v>
      </c>
      <c r="K15" s="21">
        <v>1</v>
      </c>
      <c r="L15" s="21"/>
    </row>
    <row r="16" spans="1:12" x14ac:dyDescent="0.3">
      <c r="A16" s="68" t="s">
        <v>48</v>
      </c>
      <c r="B16" s="21" t="s">
        <v>110</v>
      </c>
      <c r="H16" s="21">
        <v>1</v>
      </c>
      <c r="K16" s="21"/>
      <c r="L16" s="21"/>
    </row>
    <row r="17" spans="1:12" x14ac:dyDescent="0.3">
      <c r="A17" s="68" t="s">
        <v>48</v>
      </c>
      <c r="B17" s="21" t="s">
        <v>52</v>
      </c>
      <c r="D17" s="21">
        <v>1</v>
      </c>
      <c r="E17" s="21">
        <v>1</v>
      </c>
      <c r="H17" s="21">
        <v>1</v>
      </c>
      <c r="I17" s="21">
        <v>1</v>
      </c>
      <c r="K17" s="21">
        <v>1</v>
      </c>
      <c r="L17" s="21" t="s">
        <v>300</v>
      </c>
    </row>
    <row r="18" spans="1:12" x14ac:dyDescent="0.3">
      <c r="A18" s="68" t="s">
        <v>48</v>
      </c>
      <c r="B18" s="21" t="s">
        <v>54</v>
      </c>
      <c r="C18" s="21">
        <v>1</v>
      </c>
      <c r="K18" s="21"/>
      <c r="L18" s="21"/>
    </row>
    <row r="19" spans="1:12" x14ac:dyDescent="0.3">
      <c r="A19" s="68" t="s">
        <v>48</v>
      </c>
      <c r="B19" s="21" t="s">
        <v>56</v>
      </c>
      <c r="D19" s="21">
        <v>1</v>
      </c>
      <c r="H19" s="21">
        <v>1</v>
      </c>
      <c r="I19" s="21">
        <v>1</v>
      </c>
      <c r="K19" s="21"/>
      <c r="L19" s="21"/>
    </row>
    <row r="20" spans="1:12" x14ac:dyDescent="0.3">
      <c r="A20" s="68" t="s">
        <v>48</v>
      </c>
      <c r="B20" s="21" t="s">
        <v>57</v>
      </c>
      <c r="D20" s="21">
        <v>1</v>
      </c>
      <c r="H20" s="21">
        <v>1</v>
      </c>
      <c r="I20" s="21">
        <v>1</v>
      </c>
      <c r="K20" s="21"/>
      <c r="L20" s="21"/>
    </row>
    <row r="21" spans="1:12" x14ac:dyDescent="0.3">
      <c r="A21" s="68" t="s">
        <v>66</v>
      </c>
      <c r="B21" s="21" t="s">
        <v>73</v>
      </c>
      <c r="D21" s="21">
        <v>1</v>
      </c>
      <c r="F21" s="21">
        <v>1</v>
      </c>
      <c r="H21" s="21">
        <v>1</v>
      </c>
      <c r="K21" s="21"/>
      <c r="L21" s="21" t="s">
        <v>304</v>
      </c>
    </row>
    <row r="22" spans="1:12" x14ac:dyDescent="0.3">
      <c r="A22" s="68" t="s">
        <v>66</v>
      </c>
      <c r="B22" s="21" t="s">
        <v>8</v>
      </c>
      <c r="H22" s="21">
        <v>1</v>
      </c>
      <c r="I22" s="21">
        <v>1</v>
      </c>
      <c r="K22" s="21"/>
      <c r="L22" s="21"/>
    </row>
    <row r="23" spans="1:12" x14ac:dyDescent="0.3">
      <c r="A23" s="68" t="s">
        <v>66</v>
      </c>
      <c r="B23" s="21" t="s">
        <v>11</v>
      </c>
      <c r="E23" s="21">
        <v>1</v>
      </c>
      <c r="F23" s="21">
        <v>1</v>
      </c>
      <c r="H23" s="21">
        <v>1</v>
      </c>
      <c r="I23" s="21">
        <v>1</v>
      </c>
      <c r="J23" s="21">
        <v>1</v>
      </c>
      <c r="K23" s="21">
        <v>1</v>
      </c>
      <c r="L23" s="21"/>
    </row>
    <row r="24" spans="1:12" x14ac:dyDescent="0.3">
      <c r="A24" s="68" t="s">
        <v>66</v>
      </c>
      <c r="B24" s="21" t="s">
        <v>12</v>
      </c>
      <c r="E24" s="21">
        <v>1</v>
      </c>
      <c r="F24" s="21">
        <v>1</v>
      </c>
      <c r="H24" s="21">
        <v>1</v>
      </c>
      <c r="I24" s="21">
        <v>1</v>
      </c>
      <c r="J24" s="21">
        <v>1</v>
      </c>
      <c r="K24" s="21">
        <v>1</v>
      </c>
      <c r="L24" s="21" t="s">
        <v>293</v>
      </c>
    </row>
    <row r="25" spans="1:12" x14ac:dyDescent="0.3">
      <c r="A25" s="68" t="s">
        <v>48</v>
      </c>
      <c r="B25" s="21" t="s">
        <v>58</v>
      </c>
      <c r="K25" s="21"/>
      <c r="L25" s="21" t="s">
        <v>292</v>
      </c>
    </row>
    <row r="26" spans="1:12" x14ac:dyDescent="0.3">
      <c r="A26" s="68" t="s">
        <v>48</v>
      </c>
      <c r="B26" s="21" t="s">
        <v>59</v>
      </c>
      <c r="E26" s="21">
        <v>1</v>
      </c>
      <c r="H26" s="21">
        <v>1</v>
      </c>
      <c r="K26" s="21"/>
      <c r="L26" s="21"/>
    </row>
    <row r="27" spans="1:12" x14ac:dyDescent="0.3">
      <c r="A27" s="68" t="s">
        <v>48</v>
      </c>
      <c r="B27" s="21" t="s">
        <v>13</v>
      </c>
      <c r="D27" s="21">
        <v>1</v>
      </c>
      <c r="H27" s="21">
        <v>1</v>
      </c>
      <c r="K27" s="21"/>
      <c r="L27" s="21"/>
    </row>
    <row r="28" spans="1:12" x14ac:dyDescent="0.3">
      <c r="A28" s="68" t="s">
        <v>25</v>
      </c>
      <c r="B28" s="21" t="s">
        <v>111</v>
      </c>
      <c r="E28" s="21">
        <v>1</v>
      </c>
      <c r="F28" s="21">
        <v>1</v>
      </c>
      <c r="G28" s="21">
        <v>1</v>
      </c>
      <c r="H28" s="21">
        <v>1</v>
      </c>
      <c r="I28" s="21">
        <v>1</v>
      </c>
      <c r="J28" s="21">
        <v>1</v>
      </c>
      <c r="K28" s="21"/>
      <c r="L28" s="21" t="s">
        <v>297</v>
      </c>
    </row>
    <row r="29" spans="1:12" x14ac:dyDescent="0.3">
      <c r="A29" s="68" t="s">
        <v>25</v>
      </c>
      <c r="B29" s="21" t="s">
        <v>28</v>
      </c>
      <c r="I29" s="21">
        <v>1</v>
      </c>
      <c r="K29" s="21"/>
      <c r="L29" s="21"/>
    </row>
    <row r="30" spans="1:12" x14ac:dyDescent="0.3">
      <c r="A30" s="68" t="s">
        <v>25</v>
      </c>
      <c r="B30" s="21" t="s">
        <v>29</v>
      </c>
      <c r="D30" s="21">
        <v>1</v>
      </c>
      <c r="H30" s="21">
        <v>1</v>
      </c>
      <c r="I30" s="21">
        <v>1</v>
      </c>
      <c r="K30" s="21">
        <v>1</v>
      </c>
      <c r="L30" s="21"/>
    </row>
    <row r="31" spans="1:12" x14ac:dyDescent="0.3">
      <c r="A31" s="68" t="s">
        <v>25</v>
      </c>
      <c r="B31" s="21" t="s">
        <v>30</v>
      </c>
      <c r="D31" s="21">
        <v>1</v>
      </c>
      <c r="E31" s="21">
        <v>1</v>
      </c>
      <c r="H31" s="21">
        <v>1</v>
      </c>
      <c r="I31" s="21">
        <v>1</v>
      </c>
      <c r="J31" s="21">
        <v>1</v>
      </c>
      <c r="K31" s="21"/>
      <c r="L31" s="21"/>
    </row>
    <row r="32" spans="1:12" x14ac:dyDescent="0.3">
      <c r="A32" s="68" t="s">
        <v>25</v>
      </c>
      <c r="B32" s="21" t="s">
        <v>31</v>
      </c>
      <c r="C32" s="21">
        <v>1</v>
      </c>
      <c r="K32" s="21"/>
      <c r="L32" s="21"/>
    </row>
    <row r="33" spans="1:12" x14ac:dyDescent="0.3">
      <c r="A33" s="68" t="s">
        <v>25</v>
      </c>
      <c r="B33" s="21" t="s">
        <v>32</v>
      </c>
      <c r="D33" s="21">
        <v>1</v>
      </c>
      <c r="F33" s="21">
        <v>1</v>
      </c>
      <c r="H33" s="21">
        <v>1</v>
      </c>
      <c r="I33" s="21">
        <v>1</v>
      </c>
      <c r="K33" s="21"/>
      <c r="L33" s="21"/>
    </row>
    <row r="34" spans="1:12" x14ac:dyDescent="0.3">
      <c r="A34" s="68" t="s">
        <v>66</v>
      </c>
      <c r="B34" s="21" t="s">
        <v>158</v>
      </c>
      <c r="C34" s="21">
        <v>1</v>
      </c>
      <c r="K34" s="21"/>
      <c r="L34" s="21"/>
    </row>
    <row r="35" spans="1:12" x14ac:dyDescent="0.3">
      <c r="A35" s="68" t="s">
        <v>66</v>
      </c>
      <c r="B35" s="21" t="s">
        <v>112</v>
      </c>
      <c r="C35" s="21">
        <v>1</v>
      </c>
      <c r="K35" s="21"/>
      <c r="L35" s="21"/>
    </row>
    <row r="36" spans="1:12" x14ac:dyDescent="0.3">
      <c r="A36" s="68" t="s">
        <v>66</v>
      </c>
      <c r="B36" s="21" t="s">
        <v>107</v>
      </c>
      <c r="D36" s="21">
        <v>1</v>
      </c>
      <c r="F36" s="21">
        <v>1</v>
      </c>
      <c r="H36" s="21">
        <v>1</v>
      </c>
      <c r="K36" s="21"/>
      <c r="L36" s="21"/>
    </row>
    <row r="37" spans="1:12" x14ac:dyDescent="0.3">
      <c r="A37" s="68" t="s">
        <v>66</v>
      </c>
      <c r="B37" s="21" t="s">
        <v>15</v>
      </c>
      <c r="D37" s="21">
        <v>1</v>
      </c>
      <c r="H37" s="21">
        <v>1</v>
      </c>
      <c r="I37" s="21">
        <v>1</v>
      </c>
      <c r="K37" s="21"/>
      <c r="L37" s="21"/>
    </row>
    <row r="38" spans="1:12" x14ac:dyDescent="0.3">
      <c r="A38" s="68" t="s">
        <v>66</v>
      </c>
      <c r="B38" s="21" t="s">
        <v>16</v>
      </c>
      <c r="D38" s="21">
        <v>1</v>
      </c>
      <c r="H38" s="21">
        <v>1</v>
      </c>
      <c r="K38" s="21"/>
      <c r="L38" s="21"/>
    </row>
    <row r="39" spans="1:12" x14ac:dyDescent="0.3">
      <c r="A39" s="68" t="s">
        <v>66</v>
      </c>
      <c r="B39" s="21" t="s">
        <v>18</v>
      </c>
      <c r="D39" s="21">
        <v>1</v>
      </c>
      <c r="H39" s="21">
        <v>1</v>
      </c>
      <c r="J39" s="21">
        <v>1</v>
      </c>
      <c r="K39" s="21"/>
      <c r="L39" s="21"/>
    </row>
    <row r="40" spans="1:12" x14ac:dyDescent="0.3">
      <c r="A40" s="68" t="s">
        <v>48</v>
      </c>
      <c r="B40" s="21" t="s">
        <v>60</v>
      </c>
      <c r="C40" s="21">
        <v>1</v>
      </c>
      <c r="K40" s="21"/>
      <c r="L40" s="21"/>
    </row>
    <row r="41" spans="1:12" x14ac:dyDescent="0.3">
      <c r="A41" s="68" t="s">
        <v>48</v>
      </c>
      <c r="B41" s="21" t="s">
        <v>61</v>
      </c>
      <c r="D41" s="21">
        <v>1</v>
      </c>
      <c r="H41" s="21">
        <v>1</v>
      </c>
      <c r="I41" s="21">
        <v>1</v>
      </c>
      <c r="K41" s="21"/>
      <c r="L41" s="21"/>
    </row>
    <row r="42" spans="1:12" x14ac:dyDescent="0.3">
      <c r="A42" s="68" t="s">
        <v>66</v>
      </c>
      <c r="B42" s="21" t="s">
        <v>19</v>
      </c>
      <c r="C42" s="21">
        <v>1</v>
      </c>
      <c r="H42" s="21">
        <v>1</v>
      </c>
      <c r="I42" s="21">
        <v>1</v>
      </c>
      <c r="K42" s="21"/>
      <c r="L42" s="21"/>
    </row>
    <row r="43" spans="1:12" x14ac:dyDescent="0.3">
      <c r="A43" s="68" t="s">
        <v>25</v>
      </c>
      <c r="B43" s="21" t="s">
        <v>33</v>
      </c>
      <c r="D43" s="21">
        <v>1</v>
      </c>
      <c r="E43" s="21">
        <v>1</v>
      </c>
      <c r="F43" s="21">
        <v>1</v>
      </c>
      <c r="H43" s="21">
        <v>1</v>
      </c>
      <c r="K43" s="21">
        <v>1</v>
      </c>
      <c r="L43" s="21"/>
    </row>
    <row r="44" spans="1:12" x14ac:dyDescent="0.3">
      <c r="A44" s="68" t="s">
        <v>25</v>
      </c>
      <c r="B44" s="21" t="s">
        <v>34</v>
      </c>
      <c r="C44" s="21">
        <v>1</v>
      </c>
      <c r="I44" s="21">
        <v>1</v>
      </c>
      <c r="K44" s="21"/>
      <c r="L44" s="21"/>
    </row>
    <row r="45" spans="1:12" x14ac:dyDescent="0.3">
      <c r="A45" s="21" t="s">
        <v>66</v>
      </c>
      <c r="B45" s="21" t="s">
        <v>88</v>
      </c>
      <c r="D45" s="21">
        <v>1</v>
      </c>
      <c r="H45" s="21">
        <v>1</v>
      </c>
      <c r="I45" s="21">
        <v>1</v>
      </c>
      <c r="K45" s="21">
        <v>1</v>
      </c>
      <c r="L45" s="21"/>
    </row>
    <row r="46" spans="1:12" x14ac:dyDescent="0.3">
      <c r="A46" s="68" t="s">
        <v>25</v>
      </c>
      <c r="B46" s="21" t="s">
        <v>113</v>
      </c>
      <c r="C46" s="21">
        <v>1</v>
      </c>
      <c r="K46" s="21"/>
      <c r="L46" s="21"/>
    </row>
    <row r="47" spans="1:12" x14ac:dyDescent="0.3">
      <c r="A47" s="68" t="s">
        <v>25</v>
      </c>
      <c r="B47" s="21" t="s">
        <v>36</v>
      </c>
      <c r="D47" s="21">
        <v>1</v>
      </c>
      <c r="F47" s="21">
        <v>1</v>
      </c>
      <c r="G47" s="21">
        <v>1</v>
      </c>
      <c r="H47" s="21">
        <v>1</v>
      </c>
      <c r="I47" s="21">
        <v>1</v>
      </c>
      <c r="J47" s="21">
        <v>1</v>
      </c>
      <c r="K47" s="21">
        <v>1</v>
      </c>
      <c r="L47" s="21" t="s">
        <v>295</v>
      </c>
    </row>
    <row r="48" spans="1:12" x14ac:dyDescent="0.3">
      <c r="A48" s="68" t="s">
        <v>25</v>
      </c>
      <c r="B48" s="21" t="s">
        <v>38</v>
      </c>
      <c r="H48" s="21">
        <v>1</v>
      </c>
      <c r="I48" s="21">
        <v>1</v>
      </c>
      <c r="J48" s="21">
        <v>1</v>
      </c>
      <c r="K48" s="21">
        <v>1</v>
      </c>
      <c r="L48" s="21" t="s">
        <v>302</v>
      </c>
    </row>
    <row r="49" spans="1:12" x14ac:dyDescent="0.3">
      <c r="A49" s="68" t="s">
        <v>25</v>
      </c>
      <c r="B49" s="21" t="s">
        <v>145</v>
      </c>
      <c r="D49" s="21">
        <v>1</v>
      </c>
      <c r="H49" s="21">
        <v>1</v>
      </c>
      <c r="I49" s="21">
        <v>1</v>
      </c>
      <c r="J49" s="21">
        <v>1</v>
      </c>
      <c r="K49" s="21"/>
      <c r="L49" s="21"/>
    </row>
    <row r="50" spans="1:12" x14ac:dyDescent="0.3">
      <c r="A50" s="68" t="s">
        <v>25</v>
      </c>
      <c r="B50" s="21" t="s">
        <v>41</v>
      </c>
      <c r="F50" s="21">
        <v>1</v>
      </c>
      <c r="G50" s="21">
        <v>1</v>
      </c>
      <c r="H50" s="21">
        <v>1</v>
      </c>
      <c r="I50" s="21">
        <v>1</v>
      </c>
      <c r="K50" s="21">
        <v>1</v>
      </c>
      <c r="L50" s="21"/>
    </row>
    <row r="51" spans="1:12" x14ac:dyDescent="0.3">
      <c r="A51" s="68" t="s">
        <v>25</v>
      </c>
      <c r="B51" s="21" t="s">
        <v>42</v>
      </c>
      <c r="C51" s="21">
        <v>1</v>
      </c>
      <c r="D51" s="21">
        <v>1</v>
      </c>
      <c r="H51" s="21">
        <v>1</v>
      </c>
      <c r="K51" s="21"/>
      <c r="L51" s="21"/>
    </row>
    <row r="52" spans="1:12" x14ac:dyDescent="0.3">
      <c r="A52" s="68" t="s">
        <v>25</v>
      </c>
      <c r="B52" s="21" t="s">
        <v>43</v>
      </c>
      <c r="E52" s="21">
        <v>1</v>
      </c>
      <c r="H52" s="21">
        <v>1</v>
      </c>
      <c r="I52" s="21">
        <v>1</v>
      </c>
      <c r="J52" s="21">
        <v>1</v>
      </c>
      <c r="K52" s="21">
        <v>1</v>
      </c>
      <c r="L52" s="21" t="s">
        <v>303</v>
      </c>
    </row>
    <row r="53" spans="1:12" x14ac:dyDescent="0.3">
      <c r="A53" s="68" t="s">
        <v>66</v>
      </c>
      <c r="B53" s="21" t="s">
        <v>75</v>
      </c>
      <c r="D53" s="21">
        <v>1</v>
      </c>
      <c r="H53" s="21">
        <v>1</v>
      </c>
      <c r="I53" s="21">
        <v>1</v>
      </c>
      <c r="K53" s="21"/>
      <c r="L53" s="21"/>
    </row>
    <row r="54" spans="1:12" x14ac:dyDescent="0.3">
      <c r="A54" s="68" t="s">
        <v>25</v>
      </c>
      <c r="B54" s="21" t="s">
        <v>131</v>
      </c>
      <c r="D54" s="21">
        <v>1</v>
      </c>
      <c r="H54" s="21">
        <v>1</v>
      </c>
      <c r="I54" s="21">
        <v>1</v>
      </c>
      <c r="K54" s="21"/>
      <c r="L54" s="21"/>
    </row>
    <row r="55" spans="1:12" x14ac:dyDescent="0.3">
      <c r="A55" s="68" t="s">
        <v>25</v>
      </c>
      <c r="B55" s="21" t="s">
        <v>89</v>
      </c>
      <c r="E55" s="21">
        <v>1</v>
      </c>
      <c r="G55" s="21">
        <v>1</v>
      </c>
      <c r="H55" s="21">
        <v>1</v>
      </c>
      <c r="I55" s="21">
        <v>1</v>
      </c>
      <c r="J55" s="21">
        <v>1</v>
      </c>
      <c r="K55" s="21"/>
      <c r="L55" s="21"/>
    </row>
    <row r="56" spans="1:12" x14ac:dyDescent="0.3">
      <c r="A56" s="68" t="s">
        <v>25</v>
      </c>
      <c r="B56" s="21" t="s">
        <v>45</v>
      </c>
      <c r="I56" s="21">
        <v>1</v>
      </c>
      <c r="K56" s="21"/>
      <c r="L56" s="21"/>
    </row>
    <row r="57" spans="1:12" x14ac:dyDescent="0.3">
      <c r="A57" s="68" t="s">
        <v>25</v>
      </c>
      <c r="B57" s="21" t="s">
        <v>47</v>
      </c>
      <c r="F57" s="21">
        <v>1</v>
      </c>
      <c r="H57" s="21">
        <v>1</v>
      </c>
      <c r="I57" s="21">
        <v>1</v>
      </c>
      <c r="K57" s="21"/>
      <c r="L57" s="21"/>
    </row>
    <row r="58" spans="1:12" x14ac:dyDescent="0.3">
      <c r="A58" s="68" t="s">
        <v>48</v>
      </c>
      <c r="B58" s="21" t="s">
        <v>62</v>
      </c>
      <c r="K58" s="21"/>
      <c r="L58" s="21" t="s">
        <v>299</v>
      </c>
    </row>
    <row r="59" spans="1:12" x14ac:dyDescent="0.3">
      <c r="A59" s="68" t="s">
        <v>48</v>
      </c>
      <c r="B59" s="21" t="s">
        <v>114</v>
      </c>
      <c r="D59" s="21">
        <v>1</v>
      </c>
      <c r="H59" s="21">
        <v>1</v>
      </c>
      <c r="I59" s="21">
        <v>1</v>
      </c>
      <c r="K59" s="21">
        <v>1</v>
      </c>
      <c r="L59" s="21"/>
    </row>
    <row r="60" spans="1:12" x14ac:dyDescent="0.3">
      <c r="A60" s="68" t="s">
        <v>48</v>
      </c>
      <c r="B60" s="21" t="s">
        <v>95</v>
      </c>
      <c r="D60" s="21">
        <v>1</v>
      </c>
      <c r="H60" s="21">
        <v>1</v>
      </c>
      <c r="I60" s="21">
        <v>1</v>
      </c>
      <c r="K60" s="21">
        <v>1</v>
      </c>
      <c r="L60" s="21" t="s">
        <v>294</v>
      </c>
    </row>
    <row r="61" spans="1:12" x14ac:dyDescent="0.3">
      <c r="A61" s="68" t="s">
        <v>48</v>
      </c>
      <c r="B61" s="21" t="s">
        <v>65</v>
      </c>
      <c r="E61" s="21">
        <v>1</v>
      </c>
      <c r="H61" s="21">
        <v>1</v>
      </c>
      <c r="I61" s="21">
        <v>1</v>
      </c>
      <c r="K61" s="21"/>
      <c r="L61" s="21"/>
    </row>
    <row r="62" spans="1:12" x14ac:dyDescent="0.3">
      <c r="A62" s="68" t="s">
        <v>48</v>
      </c>
      <c r="B62" s="21" t="s">
        <v>20</v>
      </c>
      <c r="H62" s="21">
        <v>1</v>
      </c>
      <c r="I62" s="21">
        <v>1</v>
      </c>
      <c r="K62" s="21">
        <v>1</v>
      </c>
      <c r="L62" s="21"/>
    </row>
    <row r="63" spans="1:12" x14ac:dyDescent="0.3">
      <c r="A63" s="21" t="s">
        <v>48</v>
      </c>
      <c r="B63" s="21" t="s">
        <v>21</v>
      </c>
      <c r="D63" s="21">
        <v>1</v>
      </c>
      <c r="F63" s="21">
        <v>1</v>
      </c>
      <c r="H63" s="21">
        <v>1</v>
      </c>
      <c r="K63" s="21"/>
      <c r="L63" s="21" t="s">
        <v>289</v>
      </c>
    </row>
    <row r="64" spans="1:12" x14ac:dyDescent="0.3">
      <c r="A64" s="68" t="s">
        <v>48</v>
      </c>
      <c r="B64" s="21" t="s">
        <v>22</v>
      </c>
      <c r="E64" s="21">
        <v>1</v>
      </c>
      <c r="G64" s="21">
        <v>1</v>
      </c>
      <c r="H64" s="21">
        <v>1</v>
      </c>
      <c r="I64" s="21">
        <v>1</v>
      </c>
      <c r="J64" s="21">
        <v>1</v>
      </c>
      <c r="K64" s="21"/>
      <c r="L64" s="21" t="s">
        <v>298</v>
      </c>
    </row>
    <row r="65" spans="1:12" x14ac:dyDescent="0.3">
      <c r="A65" s="68" t="s">
        <v>48</v>
      </c>
      <c r="B65" s="21" t="s">
        <v>23</v>
      </c>
      <c r="D65" s="21">
        <v>1</v>
      </c>
      <c r="H65" s="21">
        <v>1</v>
      </c>
      <c r="I65" s="21">
        <v>1</v>
      </c>
      <c r="K65" s="21">
        <v>1</v>
      </c>
      <c r="L65" s="21"/>
    </row>
    <row r="66" spans="1:12" x14ac:dyDescent="0.3">
      <c r="A66" s="68" t="s">
        <v>66</v>
      </c>
      <c r="B66" s="21" t="s">
        <v>115</v>
      </c>
      <c r="C66" s="21">
        <v>1</v>
      </c>
      <c r="K66" s="21"/>
      <c r="L66" s="21"/>
    </row>
    <row r="67" spans="1:12" x14ac:dyDescent="0.3">
      <c r="A67" s="68" t="s">
        <v>48</v>
      </c>
      <c r="B67" s="21" t="s">
        <v>96</v>
      </c>
      <c r="H67" s="21">
        <v>1</v>
      </c>
      <c r="K67" s="21"/>
      <c r="L67" s="21"/>
    </row>
    <row r="68" spans="1:12" x14ac:dyDescent="0.3">
      <c r="A68" s="68" t="s">
        <v>66</v>
      </c>
      <c r="B68" s="21" t="s">
        <v>116</v>
      </c>
      <c r="D68" s="21">
        <v>1</v>
      </c>
      <c r="K68" s="21">
        <v>1</v>
      </c>
      <c r="L68" s="21"/>
    </row>
    <row r="69" spans="1:12" x14ac:dyDescent="0.3">
      <c r="A69" s="75" t="s">
        <v>66</v>
      </c>
      <c r="B69" s="74" t="s">
        <v>24</v>
      </c>
      <c r="C69" s="74">
        <v>1</v>
      </c>
      <c r="D69" s="74"/>
      <c r="E69" s="74"/>
      <c r="F69" s="74"/>
      <c r="G69" s="74"/>
      <c r="H69" s="74"/>
      <c r="I69" s="74"/>
      <c r="J69" s="74"/>
      <c r="K69" s="74"/>
      <c r="L69" s="21"/>
    </row>
    <row r="71" spans="1:12" s="46" customFormat="1" x14ac:dyDescent="0.3">
      <c r="B71" s="47" t="s">
        <v>313</v>
      </c>
      <c r="C71" s="46">
        <f>SUM(C4:C70)</f>
        <v>13</v>
      </c>
      <c r="D71" s="46">
        <f>SUM(D4:D70)</f>
        <v>29</v>
      </c>
      <c r="E71" s="46">
        <f>SUM(E4:E70)</f>
        <v>15</v>
      </c>
      <c r="F71" s="46">
        <f>SUM(F4:F70)</f>
        <v>15</v>
      </c>
      <c r="G71" s="46">
        <f>SUM(G4:G70)</f>
        <v>6</v>
      </c>
      <c r="H71" s="46">
        <f>SUM(H4:H70)</f>
        <v>50</v>
      </c>
      <c r="I71" s="46">
        <f>SUM(I4:I70)</f>
        <v>39</v>
      </c>
      <c r="J71" s="46">
        <f>SUM(J4:J70)</f>
        <v>13</v>
      </c>
      <c r="K71" s="46">
        <f>SUM(K4:K70)</f>
        <v>20</v>
      </c>
    </row>
    <row r="72" spans="1:12" x14ac:dyDescent="0.3">
      <c r="B72" s="76"/>
      <c r="C72" s="74"/>
      <c r="D72" s="74"/>
      <c r="E72" s="74"/>
      <c r="F72" s="74"/>
      <c r="G72" s="74"/>
      <c r="H72" s="74"/>
      <c r="I72" s="74"/>
      <c r="J72" s="74"/>
      <c r="K72" s="74"/>
    </row>
    <row r="73" spans="1:12" x14ac:dyDescent="0.3">
      <c r="B73" s="77" t="s">
        <v>153</v>
      </c>
      <c r="D73" s="21">
        <v>28</v>
      </c>
      <c r="F73" s="21">
        <v>19</v>
      </c>
      <c r="G73" s="21">
        <v>5</v>
      </c>
      <c r="H73" s="21">
        <v>42</v>
      </c>
    </row>
    <row r="74" spans="1:12" x14ac:dyDescent="0.3">
      <c r="B74" s="77" t="s">
        <v>154</v>
      </c>
      <c r="D74" s="21">
        <v>39</v>
      </c>
      <c r="F74" s="21">
        <v>16</v>
      </c>
      <c r="G74" s="21">
        <v>6</v>
      </c>
      <c r="H74" s="21">
        <v>33</v>
      </c>
    </row>
  </sheetData>
  <sortState xmlns:xlrd2="http://schemas.microsoft.com/office/spreadsheetml/2017/richdata2" ref="B4:L69">
    <sortCondition ref="B4:B69"/>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1C534-D910-410F-A66A-3C2A440BBA50}">
  <dimension ref="A1:C10"/>
  <sheetViews>
    <sheetView zoomScale="85" zoomScaleNormal="85" workbookViewId="0">
      <selection activeCell="B16" sqref="B16"/>
    </sheetView>
  </sheetViews>
  <sheetFormatPr defaultColWidth="8.6640625" defaultRowHeight="14.4" x14ac:dyDescent="0.3"/>
  <cols>
    <col min="1" max="1" width="7.6640625" style="21" bestFit="1" customWidth="1"/>
    <col min="2" max="2" width="41.6640625" style="21" customWidth="1"/>
    <col min="3" max="3" width="91" style="22" bestFit="1" customWidth="1"/>
    <col min="4" max="16384" width="8.6640625" style="21"/>
  </cols>
  <sheetData>
    <row r="1" spans="1:3" s="9" customFormat="1" x14ac:dyDescent="0.3">
      <c r="A1" s="23" t="s">
        <v>108</v>
      </c>
      <c r="B1" s="23" t="s">
        <v>1</v>
      </c>
      <c r="C1" s="24" t="s">
        <v>150</v>
      </c>
    </row>
    <row r="2" spans="1:3" x14ac:dyDescent="0.3">
      <c r="A2" s="21" t="s">
        <v>139</v>
      </c>
      <c r="B2" s="21" t="s">
        <v>51</v>
      </c>
      <c r="C2" s="21" t="s">
        <v>165</v>
      </c>
    </row>
    <row r="3" spans="1:3" x14ac:dyDescent="0.3">
      <c r="A3" s="21" t="s">
        <v>66</v>
      </c>
      <c r="B3" s="21" t="s">
        <v>112</v>
      </c>
      <c r="C3" s="21" t="s">
        <v>166</v>
      </c>
    </row>
    <row r="4" spans="1:3" x14ac:dyDescent="0.3">
      <c r="A4" s="21" t="s">
        <v>48</v>
      </c>
      <c r="B4" s="21" t="s">
        <v>59</v>
      </c>
      <c r="C4" s="21" t="s">
        <v>167</v>
      </c>
    </row>
    <row r="5" spans="1:3" x14ac:dyDescent="0.3">
      <c r="A5" s="21" t="s">
        <v>66</v>
      </c>
      <c r="B5" s="21" t="s">
        <v>19</v>
      </c>
      <c r="C5" s="21" t="s">
        <v>168</v>
      </c>
    </row>
    <row r="6" spans="1:3" x14ac:dyDescent="0.3">
      <c r="A6" s="21" t="s">
        <v>66</v>
      </c>
      <c r="B6" s="21" t="s">
        <v>116</v>
      </c>
      <c r="C6" s="21" t="s">
        <v>149</v>
      </c>
    </row>
    <row r="7" spans="1:3" x14ac:dyDescent="0.3">
      <c r="A7" s="21" t="s">
        <v>25</v>
      </c>
      <c r="B7" s="21" t="s">
        <v>41</v>
      </c>
      <c r="C7" s="21" t="s">
        <v>169</v>
      </c>
    </row>
    <row r="8" spans="1:3" x14ac:dyDescent="0.3">
      <c r="A8" s="21" t="s">
        <v>25</v>
      </c>
      <c r="B8" s="21" t="s">
        <v>38</v>
      </c>
      <c r="C8" s="21" t="s">
        <v>133</v>
      </c>
    </row>
    <row r="9" spans="1:3" x14ac:dyDescent="0.3">
      <c r="A9" s="21" t="s">
        <v>66</v>
      </c>
      <c r="B9" s="21" t="s">
        <v>107</v>
      </c>
      <c r="C9" s="21" t="s">
        <v>132</v>
      </c>
    </row>
    <row r="10" spans="1:3" x14ac:dyDescent="0.3">
      <c r="C10" s="2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82E3C-5D18-4D3D-9A39-2910336BAD96}">
  <dimension ref="A1:G72"/>
  <sheetViews>
    <sheetView zoomScale="85" zoomScaleNormal="85" workbookViewId="0">
      <pane ySplit="1" topLeftCell="A26" activePane="bottomLeft" state="frozen"/>
      <selection pane="bottomLeft" activeCell="A2" sqref="A2:A67"/>
    </sheetView>
  </sheetViews>
  <sheetFormatPr defaultColWidth="8.6640625" defaultRowHeight="14.4" x14ac:dyDescent="0.3"/>
  <cols>
    <col min="1" max="1" width="8.88671875" style="21"/>
    <col min="2" max="2" width="52" style="21" customWidth="1"/>
    <col min="3" max="3" width="16.6640625" style="21" customWidth="1"/>
    <col min="4" max="4" width="18.6640625" style="21" bestFit="1" customWidth="1"/>
    <col min="5" max="5" width="17.6640625" style="21" customWidth="1"/>
    <col min="6" max="6" width="21" style="21" bestFit="1" customWidth="1"/>
    <col min="7" max="7" width="112.5546875" style="21" bestFit="1" customWidth="1"/>
    <col min="8" max="16384" width="8.6640625" style="21"/>
  </cols>
  <sheetData>
    <row r="1" spans="1:7" s="9" customFormat="1" x14ac:dyDescent="0.3">
      <c r="A1" s="23" t="s">
        <v>108</v>
      </c>
      <c r="B1" s="23" t="s">
        <v>1</v>
      </c>
      <c r="C1" s="23" t="s">
        <v>151</v>
      </c>
      <c r="D1" s="23" t="s">
        <v>117</v>
      </c>
      <c r="E1" s="23" t="s">
        <v>118</v>
      </c>
      <c r="F1" s="23" t="s">
        <v>152</v>
      </c>
      <c r="G1" s="23" t="s">
        <v>119</v>
      </c>
    </row>
    <row r="2" spans="1:7" x14ac:dyDescent="0.3">
      <c r="A2" s="68" t="s">
        <v>66</v>
      </c>
      <c r="B2" s="21" t="s">
        <v>67</v>
      </c>
      <c r="C2" s="21">
        <v>1</v>
      </c>
    </row>
    <row r="3" spans="1:7" x14ac:dyDescent="0.3">
      <c r="A3" s="68" t="s">
        <v>66</v>
      </c>
      <c r="B3" s="21" t="s">
        <v>148</v>
      </c>
      <c r="C3" s="21">
        <v>1</v>
      </c>
    </row>
    <row r="4" spans="1:7" x14ac:dyDescent="0.3">
      <c r="A4" s="21" t="s">
        <v>66</v>
      </c>
      <c r="B4" s="21" t="s">
        <v>68</v>
      </c>
      <c r="C4" s="21">
        <v>1</v>
      </c>
    </row>
    <row r="5" spans="1:7" x14ac:dyDescent="0.3">
      <c r="A5" s="68" t="s">
        <v>66</v>
      </c>
      <c r="B5" s="21" t="s">
        <v>105</v>
      </c>
      <c r="D5" s="21">
        <v>1</v>
      </c>
    </row>
    <row r="6" spans="1:7" x14ac:dyDescent="0.3">
      <c r="A6" s="68" t="s">
        <v>66</v>
      </c>
      <c r="B6" s="21" t="s">
        <v>134</v>
      </c>
      <c r="D6" s="21">
        <v>1</v>
      </c>
      <c r="G6" s="21" t="s">
        <v>173</v>
      </c>
    </row>
    <row r="7" spans="1:7" x14ac:dyDescent="0.3">
      <c r="A7" s="68" t="s">
        <v>66</v>
      </c>
      <c r="B7" s="21" t="s">
        <v>71</v>
      </c>
      <c r="D7" s="21">
        <v>1</v>
      </c>
    </row>
    <row r="8" spans="1:7" x14ac:dyDescent="0.3">
      <c r="A8" s="68" t="s">
        <v>66</v>
      </c>
      <c r="B8" s="21" t="s">
        <v>72</v>
      </c>
      <c r="D8" s="21">
        <v>1</v>
      </c>
      <c r="F8" s="21">
        <v>1</v>
      </c>
    </row>
    <row r="9" spans="1:7" x14ac:dyDescent="0.3">
      <c r="A9" s="68" t="s">
        <v>25</v>
      </c>
      <c r="B9" s="21" t="s">
        <v>129</v>
      </c>
      <c r="E9" s="21">
        <v>1</v>
      </c>
    </row>
    <row r="10" spans="1:7" x14ac:dyDescent="0.3">
      <c r="A10" s="68" t="s">
        <v>25</v>
      </c>
      <c r="B10" s="21" t="s">
        <v>106</v>
      </c>
      <c r="C10" s="21">
        <v>1</v>
      </c>
    </row>
    <row r="11" spans="1:7" x14ac:dyDescent="0.3">
      <c r="A11" s="68" t="s">
        <v>25</v>
      </c>
      <c r="B11" s="21" t="s">
        <v>109</v>
      </c>
      <c r="C11" s="21">
        <v>1</v>
      </c>
    </row>
    <row r="12" spans="1:7" x14ac:dyDescent="0.3">
      <c r="A12" s="68" t="s">
        <v>48</v>
      </c>
      <c r="B12" s="21" t="s">
        <v>50</v>
      </c>
      <c r="D12" s="21">
        <v>1</v>
      </c>
    </row>
    <row r="13" spans="1:7" x14ac:dyDescent="0.3">
      <c r="A13" s="68" t="s">
        <v>48</v>
      </c>
      <c r="B13" s="21" t="s">
        <v>51</v>
      </c>
      <c r="C13" s="21">
        <v>1</v>
      </c>
    </row>
    <row r="14" spans="1:7" x14ac:dyDescent="0.3">
      <c r="A14" s="68" t="s">
        <v>48</v>
      </c>
      <c r="B14" s="21" t="s">
        <v>110</v>
      </c>
      <c r="G14" s="21" t="s">
        <v>171</v>
      </c>
    </row>
    <row r="15" spans="1:7" x14ac:dyDescent="0.3">
      <c r="A15" s="68" t="s">
        <v>48</v>
      </c>
      <c r="B15" s="21" t="s">
        <v>52</v>
      </c>
      <c r="D15" s="21">
        <v>1</v>
      </c>
      <c r="E15" s="21">
        <v>1</v>
      </c>
    </row>
    <row r="16" spans="1:7" x14ac:dyDescent="0.3">
      <c r="A16" s="68" t="s">
        <v>48</v>
      </c>
      <c r="B16" s="21" t="s">
        <v>54</v>
      </c>
      <c r="C16" s="21">
        <v>1</v>
      </c>
    </row>
    <row r="17" spans="1:6" x14ac:dyDescent="0.3">
      <c r="A17" s="68" t="s">
        <v>48</v>
      </c>
      <c r="B17" s="21" t="s">
        <v>56</v>
      </c>
      <c r="C17" s="21">
        <v>1</v>
      </c>
    </row>
    <row r="18" spans="1:6" x14ac:dyDescent="0.3">
      <c r="A18" s="68" t="s">
        <v>48</v>
      </c>
      <c r="B18" s="21" t="s">
        <v>57</v>
      </c>
      <c r="C18" s="21">
        <v>1</v>
      </c>
    </row>
    <row r="19" spans="1:6" x14ac:dyDescent="0.3">
      <c r="A19" s="68" t="s">
        <v>66</v>
      </c>
      <c r="B19" s="21" t="s">
        <v>73</v>
      </c>
      <c r="C19" s="21">
        <v>1</v>
      </c>
    </row>
    <row r="20" spans="1:6" x14ac:dyDescent="0.3">
      <c r="A20" s="68" t="s">
        <v>66</v>
      </c>
      <c r="B20" s="21" t="s">
        <v>8</v>
      </c>
      <c r="C20" s="21">
        <v>1</v>
      </c>
    </row>
    <row r="21" spans="1:6" x14ac:dyDescent="0.3">
      <c r="A21" s="68" t="s">
        <v>66</v>
      </c>
      <c r="B21" s="21" t="s">
        <v>11</v>
      </c>
      <c r="D21" s="21">
        <v>1</v>
      </c>
      <c r="F21" s="21">
        <v>1</v>
      </c>
    </row>
    <row r="22" spans="1:6" x14ac:dyDescent="0.3">
      <c r="A22" s="68" t="s">
        <v>66</v>
      </c>
      <c r="B22" s="21" t="s">
        <v>12</v>
      </c>
      <c r="D22" s="21">
        <v>1</v>
      </c>
      <c r="F22" s="21">
        <v>1</v>
      </c>
    </row>
    <row r="23" spans="1:6" x14ac:dyDescent="0.3">
      <c r="A23" s="68" t="s">
        <v>48</v>
      </c>
      <c r="B23" s="21" t="s">
        <v>58</v>
      </c>
      <c r="C23" s="21">
        <v>1</v>
      </c>
    </row>
    <row r="24" spans="1:6" x14ac:dyDescent="0.3">
      <c r="A24" s="68" t="s">
        <v>48</v>
      </c>
      <c r="B24" s="21" t="s">
        <v>59</v>
      </c>
      <c r="D24" s="21">
        <v>1</v>
      </c>
    </row>
    <row r="25" spans="1:6" x14ac:dyDescent="0.3">
      <c r="A25" s="68" t="s">
        <v>48</v>
      </c>
      <c r="B25" s="21" t="s">
        <v>13</v>
      </c>
      <c r="C25" s="21">
        <v>1</v>
      </c>
    </row>
    <row r="26" spans="1:6" x14ac:dyDescent="0.3">
      <c r="A26" s="68" t="s">
        <v>25</v>
      </c>
      <c r="B26" s="21" t="s">
        <v>111</v>
      </c>
      <c r="C26" s="21">
        <v>1</v>
      </c>
    </row>
    <row r="27" spans="1:6" x14ac:dyDescent="0.3">
      <c r="A27" s="68" t="s">
        <v>25</v>
      </c>
      <c r="B27" s="21" t="s">
        <v>28</v>
      </c>
      <c r="D27" s="21">
        <v>1</v>
      </c>
    </row>
    <row r="28" spans="1:6" x14ac:dyDescent="0.3">
      <c r="A28" s="68" t="s">
        <v>25</v>
      </c>
      <c r="B28" s="21" t="s">
        <v>29</v>
      </c>
      <c r="D28" s="21">
        <v>1</v>
      </c>
    </row>
    <row r="29" spans="1:6" x14ac:dyDescent="0.3">
      <c r="A29" s="68" t="s">
        <v>25</v>
      </c>
      <c r="B29" s="21" t="s">
        <v>30</v>
      </c>
      <c r="C29" s="21">
        <v>1</v>
      </c>
    </row>
    <row r="30" spans="1:6" x14ac:dyDescent="0.3">
      <c r="A30" s="68" t="s">
        <v>25</v>
      </c>
      <c r="B30" s="21" t="s">
        <v>31</v>
      </c>
      <c r="C30" s="21">
        <v>1</v>
      </c>
    </row>
    <row r="31" spans="1:6" x14ac:dyDescent="0.3">
      <c r="A31" s="68" t="s">
        <v>25</v>
      </c>
      <c r="B31" s="21" t="s">
        <v>32</v>
      </c>
      <c r="C31" s="21">
        <v>1</v>
      </c>
    </row>
    <row r="32" spans="1:6" x14ac:dyDescent="0.3">
      <c r="A32" s="68" t="s">
        <v>66</v>
      </c>
      <c r="B32" s="21" t="s">
        <v>158</v>
      </c>
      <c r="C32" s="21">
        <v>1</v>
      </c>
    </row>
    <row r="33" spans="1:7" x14ac:dyDescent="0.3">
      <c r="A33" s="68" t="s">
        <v>66</v>
      </c>
      <c r="B33" s="21" t="s">
        <v>112</v>
      </c>
      <c r="C33" s="21">
        <v>1</v>
      </c>
    </row>
    <row r="34" spans="1:7" x14ac:dyDescent="0.3">
      <c r="A34" s="68" t="s">
        <v>66</v>
      </c>
      <c r="B34" s="21" t="s">
        <v>107</v>
      </c>
      <c r="C34" s="21">
        <v>1</v>
      </c>
    </row>
    <row r="35" spans="1:7" x14ac:dyDescent="0.3">
      <c r="A35" s="68" t="s">
        <v>66</v>
      </c>
      <c r="B35" s="21" t="s">
        <v>15</v>
      </c>
      <c r="D35" s="21">
        <v>1</v>
      </c>
      <c r="E35" s="21">
        <v>1</v>
      </c>
    </row>
    <row r="36" spans="1:7" x14ac:dyDescent="0.3">
      <c r="A36" s="68" t="s">
        <v>66</v>
      </c>
      <c r="B36" s="21" t="s">
        <v>16</v>
      </c>
      <c r="C36" s="21">
        <v>1</v>
      </c>
    </row>
    <row r="37" spans="1:7" x14ac:dyDescent="0.3">
      <c r="A37" s="68" t="s">
        <v>66</v>
      </c>
      <c r="B37" s="21" t="s">
        <v>18</v>
      </c>
      <c r="C37" s="21">
        <v>1</v>
      </c>
    </row>
    <row r="38" spans="1:7" x14ac:dyDescent="0.3">
      <c r="A38" s="68" t="s">
        <v>48</v>
      </c>
      <c r="B38" s="21" t="s">
        <v>60</v>
      </c>
      <c r="D38" s="21">
        <v>1</v>
      </c>
    </row>
    <row r="39" spans="1:7" x14ac:dyDescent="0.3">
      <c r="A39" s="68" t="s">
        <v>48</v>
      </c>
      <c r="B39" s="21" t="s">
        <v>61</v>
      </c>
      <c r="F39" s="21">
        <v>1</v>
      </c>
    </row>
    <row r="40" spans="1:7" x14ac:dyDescent="0.3">
      <c r="A40" s="68" t="s">
        <v>66</v>
      </c>
      <c r="B40" s="21" t="s">
        <v>19</v>
      </c>
      <c r="D40" s="21">
        <v>1</v>
      </c>
    </row>
    <row r="41" spans="1:7" x14ac:dyDescent="0.3">
      <c r="A41" s="68" t="s">
        <v>25</v>
      </c>
      <c r="B41" s="21" t="s">
        <v>33</v>
      </c>
      <c r="C41" s="21">
        <v>1</v>
      </c>
    </row>
    <row r="42" spans="1:7" x14ac:dyDescent="0.3">
      <c r="A42" s="68" t="s">
        <v>25</v>
      </c>
      <c r="B42" s="21" t="s">
        <v>34</v>
      </c>
      <c r="D42" s="21">
        <v>1</v>
      </c>
    </row>
    <row r="43" spans="1:7" x14ac:dyDescent="0.3">
      <c r="A43" s="21" t="s">
        <v>66</v>
      </c>
      <c r="B43" s="21" t="s">
        <v>88</v>
      </c>
      <c r="C43" s="21">
        <v>1</v>
      </c>
    </row>
    <row r="44" spans="1:7" x14ac:dyDescent="0.3">
      <c r="A44" s="68" t="s">
        <v>25</v>
      </c>
      <c r="B44" s="21" t="s">
        <v>113</v>
      </c>
      <c r="C44" s="21">
        <v>1</v>
      </c>
    </row>
    <row r="45" spans="1:7" x14ac:dyDescent="0.3">
      <c r="A45" s="68" t="s">
        <v>25</v>
      </c>
      <c r="B45" s="21" t="s">
        <v>36</v>
      </c>
      <c r="D45" s="21">
        <v>1</v>
      </c>
      <c r="G45" s="21" t="s">
        <v>172</v>
      </c>
    </row>
    <row r="46" spans="1:7" x14ac:dyDescent="0.3">
      <c r="A46" s="68" t="s">
        <v>25</v>
      </c>
      <c r="B46" s="21" t="s">
        <v>38</v>
      </c>
      <c r="D46" s="21">
        <v>1</v>
      </c>
      <c r="E46" s="21">
        <v>1</v>
      </c>
    </row>
    <row r="47" spans="1:7" x14ac:dyDescent="0.3">
      <c r="A47" s="68" t="s">
        <v>25</v>
      </c>
      <c r="B47" s="21" t="s">
        <v>145</v>
      </c>
      <c r="C47" s="21">
        <v>1</v>
      </c>
    </row>
    <row r="48" spans="1:7" x14ac:dyDescent="0.3">
      <c r="A48" s="68" t="s">
        <v>25</v>
      </c>
      <c r="B48" s="21" t="s">
        <v>41</v>
      </c>
      <c r="D48" s="21">
        <v>1</v>
      </c>
      <c r="E48" s="21">
        <v>1</v>
      </c>
    </row>
    <row r="49" spans="1:7" x14ac:dyDescent="0.3">
      <c r="A49" s="68" t="s">
        <v>25</v>
      </c>
      <c r="B49" s="21" t="s">
        <v>42</v>
      </c>
      <c r="C49" s="21">
        <v>1</v>
      </c>
    </row>
    <row r="50" spans="1:7" x14ac:dyDescent="0.3">
      <c r="A50" s="68" t="s">
        <v>25</v>
      </c>
      <c r="B50" s="21" t="s">
        <v>43</v>
      </c>
      <c r="D50" s="21">
        <v>1</v>
      </c>
    </row>
    <row r="51" spans="1:7" x14ac:dyDescent="0.3">
      <c r="A51" s="68" t="s">
        <v>66</v>
      </c>
      <c r="B51" s="21" t="s">
        <v>75</v>
      </c>
      <c r="D51" s="21">
        <v>1</v>
      </c>
    </row>
    <row r="52" spans="1:7" x14ac:dyDescent="0.3">
      <c r="A52" s="68" t="s">
        <v>25</v>
      </c>
      <c r="B52" s="21" t="s">
        <v>131</v>
      </c>
      <c r="C52" s="21">
        <v>1</v>
      </c>
    </row>
    <row r="53" spans="1:7" x14ac:dyDescent="0.3">
      <c r="A53" s="68" t="s">
        <v>25</v>
      </c>
      <c r="B53" s="21" t="s">
        <v>89</v>
      </c>
      <c r="D53" s="21">
        <v>1</v>
      </c>
      <c r="E53" s="21">
        <v>1</v>
      </c>
    </row>
    <row r="54" spans="1:7" x14ac:dyDescent="0.3">
      <c r="A54" s="68" t="s">
        <v>25</v>
      </c>
      <c r="B54" s="21" t="s">
        <v>45</v>
      </c>
      <c r="F54" s="21">
        <v>1</v>
      </c>
    </row>
    <row r="55" spans="1:7" x14ac:dyDescent="0.3">
      <c r="A55" s="68" t="s">
        <v>25</v>
      </c>
      <c r="B55" s="21" t="s">
        <v>47</v>
      </c>
      <c r="E55" s="21">
        <v>1</v>
      </c>
    </row>
    <row r="56" spans="1:7" x14ac:dyDescent="0.3">
      <c r="A56" s="68" t="s">
        <v>48</v>
      </c>
      <c r="B56" s="21" t="s">
        <v>62</v>
      </c>
      <c r="C56" s="21">
        <v>1</v>
      </c>
    </row>
    <row r="57" spans="1:7" x14ac:dyDescent="0.3">
      <c r="A57" s="68" t="s">
        <v>48</v>
      </c>
      <c r="B57" s="21" t="s">
        <v>114</v>
      </c>
      <c r="C57" s="21">
        <v>1</v>
      </c>
    </row>
    <row r="58" spans="1:7" x14ac:dyDescent="0.3">
      <c r="A58" s="68" t="s">
        <v>48</v>
      </c>
      <c r="B58" s="21" t="s">
        <v>95</v>
      </c>
      <c r="D58" s="21">
        <v>1</v>
      </c>
      <c r="E58" s="21">
        <v>1</v>
      </c>
      <c r="G58" s="21" t="s">
        <v>170</v>
      </c>
    </row>
    <row r="59" spans="1:7" x14ac:dyDescent="0.3">
      <c r="A59" s="68" t="s">
        <v>48</v>
      </c>
      <c r="B59" s="21" t="s">
        <v>65</v>
      </c>
      <c r="D59" s="21">
        <v>1</v>
      </c>
      <c r="E59" s="21">
        <v>1</v>
      </c>
    </row>
    <row r="60" spans="1:7" x14ac:dyDescent="0.3">
      <c r="A60" s="68" t="s">
        <v>48</v>
      </c>
      <c r="B60" s="21" t="s">
        <v>20</v>
      </c>
      <c r="D60" s="21">
        <v>1</v>
      </c>
      <c r="E60" s="21">
        <v>1</v>
      </c>
      <c r="F60" s="21">
        <v>1</v>
      </c>
    </row>
    <row r="61" spans="1:7" x14ac:dyDescent="0.3">
      <c r="A61" s="21" t="s">
        <v>48</v>
      </c>
      <c r="B61" s="21" t="s">
        <v>21</v>
      </c>
      <c r="D61" s="21">
        <v>1</v>
      </c>
      <c r="F61" s="21">
        <v>1</v>
      </c>
    </row>
    <row r="62" spans="1:7" x14ac:dyDescent="0.3">
      <c r="A62" s="68" t="s">
        <v>48</v>
      </c>
      <c r="B62" s="21" t="s">
        <v>22</v>
      </c>
      <c r="D62" s="21">
        <v>1</v>
      </c>
      <c r="F62" s="21">
        <v>1</v>
      </c>
    </row>
    <row r="63" spans="1:7" x14ac:dyDescent="0.3">
      <c r="A63" s="68" t="s">
        <v>48</v>
      </c>
      <c r="B63" s="21" t="s">
        <v>23</v>
      </c>
      <c r="C63" s="21">
        <v>1</v>
      </c>
    </row>
    <row r="64" spans="1:7" x14ac:dyDescent="0.3">
      <c r="A64" s="68" t="s">
        <v>66</v>
      </c>
      <c r="B64" s="21" t="s">
        <v>115</v>
      </c>
      <c r="C64" s="21">
        <v>1</v>
      </c>
    </row>
    <row r="65" spans="1:6" x14ac:dyDescent="0.3">
      <c r="A65" s="68" t="s">
        <v>48</v>
      </c>
      <c r="B65" s="21" t="s">
        <v>96</v>
      </c>
      <c r="C65" s="21">
        <v>1</v>
      </c>
    </row>
    <row r="66" spans="1:6" x14ac:dyDescent="0.3">
      <c r="A66" s="68" t="s">
        <v>66</v>
      </c>
      <c r="B66" s="21" t="s">
        <v>116</v>
      </c>
      <c r="D66" s="21">
        <v>1</v>
      </c>
    </row>
    <row r="67" spans="1:6" x14ac:dyDescent="0.3">
      <c r="A67" s="68" t="s">
        <v>66</v>
      </c>
      <c r="B67" s="21" t="s">
        <v>24</v>
      </c>
      <c r="C67" s="21">
        <v>1</v>
      </c>
    </row>
    <row r="69" spans="1:6" s="46" customFormat="1" x14ac:dyDescent="0.3">
      <c r="B69" s="46" t="s">
        <v>175</v>
      </c>
      <c r="C69" s="46">
        <f>SUM(C2:C68)</f>
        <v>34</v>
      </c>
      <c r="D69" s="46">
        <f>SUM(D2:D68)</f>
        <v>27</v>
      </c>
      <c r="E69" s="46">
        <f>SUM(E2:E68)</f>
        <v>10</v>
      </c>
      <c r="F69" s="46">
        <f>SUM(F2:F68)</f>
        <v>8</v>
      </c>
    </row>
    <row r="71" spans="1:6" x14ac:dyDescent="0.3">
      <c r="B71" s="21" t="s">
        <v>174</v>
      </c>
      <c r="C71" s="21">
        <v>52</v>
      </c>
      <c r="D71" s="21">
        <v>22</v>
      </c>
      <c r="E71" s="21">
        <v>7</v>
      </c>
      <c r="F71" s="21">
        <v>9</v>
      </c>
    </row>
    <row r="72" spans="1:6" x14ac:dyDescent="0.3">
      <c r="B72" s="21" t="s">
        <v>155</v>
      </c>
      <c r="C72" s="21">
        <v>40</v>
      </c>
      <c r="D72" s="21">
        <v>25</v>
      </c>
      <c r="E72" s="21">
        <v>11</v>
      </c>
      <c r="F72" s="21">
        <v>8</v>
      </c>
    </row>
  </sheetData>
  <autoFilter ref="A1:G69" xr:uid="{8CB82E3C-5D18-4D3D-9A39-2910336BAD96}"/>
  <sortState xmlns:xlrd2="http://schemas.microsoft.com/office/spreadsheetml/2017/richdata2" ref="A2:G67">
    <sortCondition ref="B2:B67"/>
    <sortCondition ref="A2:A67"/>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B4CBC-4BE2-4F49-938F-262D9F5D296A}">
  <dimension ref="A1:D67"/>
  <sheetViews>
    <sheetView workbookViewId="0">
      <pane ySplit="1" topLeftCell="A2" activePane="bottomLeft" state="frozen"/>
      <selection pane="bottomLeft" activeCell="M28" sqref="M28"/>
    </sheetView>
  </sheetViews>
  <sheetFormatPr defaultColWidth="8.6640625" defaultRowHeight="14.4" x14ac:dyDescent="0.3"/>
  <cols>
    <col min="1" max="1" width="7.33203125" style="21" bestFit="1" customWidth="1"/>
    <col min="2" max="2" width="30.6640625" style="21" customWidth="1"/>
    <col min="3" max="3" width="15.33203125" style="71" customWidth="1"/>
    <col min="4" max="4" width="15.109375" style="21" bestFit="1" customWidth="1"/>
    <col min="5" max="16384" width="8.6640625" style="21"/>
  </cols>
  <sheetData>
    <row r="1" spans="1:4" x14ac:dyDescent="0.3">
      <c r="A1" s="23" t="s">
        <v>108</v>
      </c>
      <c r="B1" s="23" t="s">
        <v>1</v>
      </c>
      <c r="C1" s="70" t="s">
        <v>120</v>
      </c>
      <c r="D1" s="23" t="s">
        <v>121</v>
      </c>
    </row>
    <row r="2" spans="1:4" x14ac:dyDescent="0.3">
      <c r="A2" s="68" t="s">
        <v>66</v>
      </c>
      <c r="B2" s="21" t="s">
        <v>12</v>
      </c>
      <c r="C2" s="71" t="s">
        <v>144</v>
      </c>
      <c r="D2" s="21" t="s">
        <v>125</v>
      </c>
    </row>
    <row r="3" spans="1:4" x14ac:dyDescent="0.3">
      <c r="A3" s="68" t="s">
        <v>48</v>
      </c>
      <c r="B3" s="21" t="s">
        <v>95</v>
      </c>
      <c r="C3" s="71" t="s">
        <v>144</v>
      </c>
      <c r="D3" s="21" t="s">
        <v>125</v>
      </c>
    </row>
    <row r="4" spans="1:4" x14ac:dyDescent="0.3">
      <c r="A4" s="68" t="s">
        <v>48</v>
      </c>
      <c r="B4" s="21" t="s">
        <v>13</v>
      </c>
      <c r="C4" s="71" t="s">
        <v>122</v>
      </c>
      <c r="D4" s="21" t="s">
        <v>123</v>
      </c>
    </row>
    <row r="5" spans="1:4" x14ac:dyDescent="0.3">
      <c r="A5" s="68" t="s">
        <v>48</v>
      </c>
      <c r="B5" s="21" t="s">
        <v>23</v>
      </c>
      <c r="C5" s="71" t="s">
        <v>122</v>
      </c>
      <c r="D5" s="21" t="s">
        <v>123</v>
      </c>
    </row>
    <row r="6" spans="1:4" x14ac:dyDescent="0.3">
      <c r="A6" s="68" t="s">
        <v>66</v>
      </c>
      <c r="B6" s="21" t="s">
        <v>16</v>
      </c>
      <c r="C6" s="71" t="s">
        <v>122</v>
      </c>
      <c r="D6" s="21" t="s">
        <v>143</v>
      </c>
    </row>
    <row r="7" spans="1:4" x14ac:dyDescent="0.3">
      <c r="A7" s="21" t="s">
        <v>66</v>
      </c>
      <c r="B7" s="21" t="s">
        <v>88</v>
      </c>
      <c r="C7" s="71" t="s">
        <v>122</v>
      </c>
      <c r="D7" s="21" t="s">
        <v>127</v>
      </c>
    </row>
    <row r="8" spans="1:4" x14ac:dyDescent="0.3">
      <c r="A8" s="68" t="s">
        <v>48</v>
      </c>
      <c r="B8" s="21" t="s">
        <v>114</v>
      </c>
      <c r="C8" s="71" t="s">
        <v>122</v>
      </c>
      <c r="D8" s="21" t="s">
        <v>127</v>
      </c>
    </row>
    <row r="9" spans="1:4" x14ac:dyDescent="0.3">
      <c r="A9" s="68" t="s">
        <v>25</v>
      </c>
      <c r="B9" s="21" t="s">
        <v>33</v>
      </c>
      <c r="C9" s="71" t="s">
        <v>122</v>
      </c>
      <c r="D9" s="21" t="s">
        <v>176</v>
      </c>
    </row>
    <row r="10" spans="1:4" x14ac:dyDescent="0.3">
      <c r="A10" s="68" t="s">
        <v>25</v>
      </c>
      <c r="B10" s="21" t="s">
        <v>111</v>
      </c>
      <c r="C10" s="71" t="s">
        <v>122</v>
      </c>
      <c r="D10" s="21" t="s">
        <v>128</v>
      </c>
    </row>
    <row r="11" spans="1:4" x14ac:dyDescent="0.3">
      <c r="A11" s="68" t="s">
        <v>25</v>
      </c>
      <c r="B11" s="21" t="s">
        <v>30</v>
      </c>
      <c r="C11" s="71" t="s">
        <v>122</v>
      </c>
      <c r="D11" s="21" t="s">
        <v>128</v>
      </c>
    </row>
    <row r="12" spans="1:4" x14ac:dyDescent="0.3">
      <c r="A12" s="68" t="s">
        <v>48</v>
      </c>
      <c r="B12" s="21" t="s">
        <v>61</v>
      </c>
      <c r="C12" s="71" t="s">
        <v>122</v>
      </c>
      <c r="D12" s="21" t="s">
        <v>128</v>
      </c>
    </row>
    <row r="13" spans="1:4" x14ac:dyDescent="0.3">
      <c r="A13" s="21" t="s">
        <v>66</v>
      </c>
      <c r="B13" s="21" t="s">
        <v>68</v>
      </c>
      <c r="C13" s="71" t="s">
        <v>122</v>
      </c>
      <c r="D13" s="21" t="s">
        <v>125</v>
      </c>
    </row>
    <row r="14" spans="1:4" x14ac:dyDescent="0.3">
      <c r="A14" s="68" t="s">
        <v>66</v>
      </c>
      <c r="B14" s="21" t="s">
        <v>105</v>
      </c>
      <c r="C14" s="71" t="s">
        <v>122</v>
      </c>
      <c r="D14" s="21" t="s">
        <v>125</v>
      </c>
    </row>
    <row r="15" spans="1:4" x14ac:dyDescent="0.3">
      <c r="A15" s="68" t="s">
        <v>66</v>
      </c>
      <c r="B15" s="21" t="s">
        <v>71</v>
      </c>
      <c r="C15" s="71" t="s">
        <v>122</v>
      </c>
      <c r="D15" s="21" t="s">
        <v>125</v>
      </c>
    </row>
    <row r="16" spans="1:4" x14ac:dyDescent="0.3">
      <c r="A16" s="68" t="s">
        <v>48</v>
      </c>
      <c r="B16" s="21" t="s">
        <v>58</v>
      </c>
      <c r="C16" s="71" t="s">
        <v>122</v>
      </c>
      <c r="D16" s="21" t="s">
        <v>125</v>
      </c>
    </row>
    <row r="17" spans="1:4" x14ac:dyDescent="0.3">
      <c r="A17" s="68" t="s">
        <v>48</v>
      </c>
      <c r="B17" s="21" t="s">
        <v>60</v>
      </c>
      <c r="C17" s="71" t="s">
        <v>122</v>
      </c>
      <c r="D17" s="21" t="s">
        <v>125</v>
      </c>
    </row>
    <row r="18" spans="1:4" x14ac:dyDescent="0.3">
      <c r="A18" s="68" t="s">
        <v>66</v>
      </c>
      <c r="B18" s="21" t="s">
        <v>19</v>
      </c>
      <c r="C18" s="71" t="s">
        <v>122</v>
      </c>
      <c r="D18" s="21" t="s">
        <v>125</v>
      </c>
    </row>
    <row r="19" spans="1:4" x14ac:dyDescent="0.3">
      <c r="A19" s="68" t="s">
        <v>48</v>
      </c>
      <c r="B19" s="21" t="s">
        <v>65</v>
      </c>
      <c r="C19" s="71" t="s">
        <v>122</v>
      </c>
      <c r="D19" s="21" t="s">
        <v>125</v>
      </c>
    </row>
    <row r="20" spans="1:4" x14ac:dyDescent="0.3">
      <c r="A20" s="68" t="s">
        <v>48</v>
      </c>
      <c r="B20" s="21" t="s">
        <v>110</v>
      </c>
      <c r="C20" s="71" t="s">
        <v>124</v>
      </c>
      <c r="D20" s="21" t="s">
        <v>123</v>
      </c>
    </row>
    <row r="21" spans="1:4" x14ac:dyDescent="0.3">
      <c r="A21" s="68" t="s">
        <v>66</v>
      </c>
      <c r="B21" s="21" t="s">
        <v>73</v>
      </c>
      <c r="C21" s="71" t="s">
        <v>124</v>
      </c>
      <c r="D21" s="21" t="s">
        <v>123</v>
      </c>
    </row>
    <row r="22" spans="1:4" x14ac:dyDescent="0.3">
      <c r="A22" s="68" t="s">
        <v>25</v>
      </c>
      <c r="B22" s="21" t="s">
        <v>31</v>
      </c>
      <c r="C22" s="71" t="s">
        <v>124</v>
      </c>
      <c r="D22" s="21" t="s">
        <v>123</v>
      </c>
    </row>
    <row r="23" spans="1:4" x14ac:dyDescent="0.3">
      <c r="A23" s="68" t="s">
        <v>66</v>
      </c>
      <c r="B23" s="21" t="s">
        <v>15</v>
      </c>
      <c r="C23" s="71" t="s">
        <v>124</v>
      </c>
      <c r="D23" s="21" t="s">
        <v>123</v>
      </c>
    </row>
    <row r="24" spans="1:4" x14ac:dyDescent="0.3">
      <c r="A24" s="68" t="s">
        <v>25</v>
      </c>
      <c r="B24" s="21" t="s">
        <v>145</v>
      </c>
      <c r="C24" s="71" t="s">
        <v>124</v>
      </c>
      <c r="D24" s="21" t="s">
        <v>123</v>
      </c>
    </row>
    <row r="25" spans="1:4" x14ac:dyDescent="0.3">
      <c r="A25" s="68" t="s">
        <v>25</v>
      </c>
      <c r="B25" s="21" t="s">
        <v>43</v>
      </c>
      <c r="C25" s="71" t="s">
        <v>124</v>
      </c>
      <c r="D25" s="21" t="s">
        <v>123</v>
      </c>
    </row>
    <row r="26" spans="1:4" x14ac:dyDescent="0.3">
      <c r="A26" s="68" t="s">
        <v>48</v>
      </c>
      <c r="B26" s="21" t="s">
        <v>22</v>
      </c>
      <c r="C26" s="71" t="s">
        <v>124</v>
      </c>
      <c r="D26" s="21" t="s">
        <v>123</v>
      </c>
    </row>
    <row r="27" spans="1:4" x14ac:dyDescent="0.3">
      <c r="A27" s="68" t="s">
        <v>48</v>
      </c>
      <c r="B27" s="21" t="s">
        <v>96</v>
      </c>
      <c r="C27" s="71" t="s">
        <v>124</v>
      </c>
      <c r="D27" s="21" t="s">
        <v>123</v>
      </c>
    </row>
    <row r="28" spans="1:4" x14ac:dyDescent="0.3">
      <c r="A28" s="68" t="s">
        <v>48</v>
      </c>
      <c r="B28" s="21" t="s">
        <v>56</v>
      </c>
      <c r="C28" s="71" t="s">
        <v>124</v>
      </c>
      <c r="D28" s="21" t="s">
        <v>127</v>
      </c>
    </row>
    <row r="29" spans="1:4" x14ac:dyDescent="0.3">
      <c r="A29" s="68" t="s">
        <v>48</v>
      </c>
      <c r="B29" s="21" t="s">
        <v>54</v>
      </c>
      <c r="C29" s="71" t="s">
        <v>124</v>
      </c>
      <c r="D29" s="21" t="s">
        <v>128</v>
      </c>
    </row>
    <row r="30" spans="1:4" x14ac:dyDescent="0.3">
      <c r="A30" s="68" t="s">
        <v>25</v>
      </c>
      <c r="B30" s="21" t="s">
        <v>28</v>
      </c>
      <c r="C30" s="71" t="s">
        <v>124</v>
      </c>
      <c r="D30" s="21" t="s">
        <v>128</v>
      </c>
    </row>
    <row r="31" spans="1:4" x14ac:dyDescent="0.3">
      <c r="A31" s="68" t="s">
        <v>25</v>
      </c>
      <c r="B31" s="21" t="s">
        <v>32</v>
      </c>
      <c r="C31" s="71" t="s">
        <v>124</v>
      </c>
      <c r="D31" s="21" t="s">
        <v>128</v>
      </c>
    </row>
    <row r="32" spans="1:4" x14ac:dyDescent="0.3">
      <c r="A32" s="68" t="s">
        <v>25</v>
      </c>
      <c r="B32" s="21" t="s">
        <v>38</v>
      </c>
      <c r="C32" s="71" t="s">
        <v>124</v>
      </c>
      <c r="D32" s="21" t="s">
        <v>128</v>
      </c>
    </row>
    <row r="33" spans="1:4" x14ac:dyDescent="0.3">
      <c r="A33" s="68" t="s">
        <v>25</v>
      </c>
      <c r="B33" s="21" t="s">
        <v>131</v>
      </c>
      <c r="C33" s="71" t="s">
        <v>124</v>
      </c>
      <c r="D33" s="21" t="s">
        <v>128</v>
      </c>
    </row>
    <row r="34" spans="1:4" x14ac:dyDescent="0.3">
      <c r="A34" s="68" t="s">
        <v>25</v>
      </c>
      <c r="B34" s="21" t="s">
        <v>47</v>
      </c>
      <c r="C34" s="71" t="s">
        <v>124</v>
      </c>
      <c r="D34" s="21" t="s">
        <v>128</v>
      </c>
    </row>
    <row r="35" spans="1:4" x14ac:dyDescent="0.3">
      <c r="A35" s="68" t="s">
        <v>48</v>
      </c>
      <c r="B35" s="21" t="s">
        <v>20</v>
      </c>
      <c r="C35" s="71" t="s">
        <v>124</v>
      </c>
      <c r="D35" s="21" t="s">
        <v>128</v>
      </c>
    </row>
    <row r="36" spans="1:4" x14ac:dyDescent="0.3">
      <c r="A36" s="21" t="s">
        <v>48</v>
      </c>
      <c r="B36" s="21" t="s">
        <v>21</v>
      </c>
      <c r="C36" s="71" t="s">
        <v>124</v>
      </c>
      <c r="D36" s="21" t="s">
        <v>128</v>
      </c>
    </row>
    <row r="37" spans="1:4" x14ac:dyDescent="0.3">
      <c r="A37" s="68" t="s">
        <v>66</v>
      </c>
      <c r="B37" s="21" t="s">
        <v>24</v>
      </c>
      <c r="C37" s="71" t="s">
        <v>124</v>
      </c>
      <c r="D37" s="21" t="s">
        <v>128</v>
      </c>
    </row>
    <row r="38" spans="1:4" x14ac:dyDescent="0.3">
      <c r="A38" s="68" t="s">
        <v>66</v>
      </c>
      <c r="B38" s="21" t="s">
        <v>148</v>
      </c>
      <c r="C38" s="71" t="s">
        <v>124</v>
      </c>
      <c r="D38" s="21" t="s">
        <v>125</v>
      </c>
    </row>
    <row r="39" spans="1:4" x14ac:dyDescent="0.3">
      <c r="A39" s="68" t="s">
        <v>25</v>
      </c>
      <c r="B39" s="21" t="s">
        <v>129</v>
      </c>
      <c r="C39" s="71" t="s">
        <v>124</v>
      </c>
      <c r="D39" s="21" t="s">
        <v>125</v>
      </c>
    </row>
    <row r="40" spans="1:4" x14ac:dyDescent="0.3">
      <c r="A40" s="68" t="s">
        <v>25</v>
      </c>
      <c r="B40" s="21" t="s">
        <v>106</v>
      </c>
      <c r="C40" s="71" t="s">
        <v>124</v>
      </c>
      <c r="D40" s="21" t="s">
        <v>125</v>
      </c>
    </row>
    <row r="41" spans="1:4" x14ac:dyDescent="0.3">
      <c r="A41" s="68" t="s">
        <v>48</v>
      </c>
      <c r="B41" s="21" t="s">
        <v>50</v>
      </c>
      <c r="C41" s="71" t="s">
        <v>124</v>
      </c>
      <c r="D41" s="21" t="s">
        <v>125</v>
      </c>
    </row>
    <row r="42" spans="1:4" x14ac:dyDescent="0.3">
      <c r="A42" s="68" t="s">
        <v>48</v>
      </c>
      <c r="B42" s="21" t="s">
        <v>51</v>
      </c>
      <c r="C42" s="71" t="s">
        <v>124</v>
      </c>
      <c r="D42" s="21" t="s">
        <v>125</v>
      </c>
    </row>
    <row r="43" spans="1:4" x14ac:dyDescent="0.3">
      <c r="A43" s="68" t="s">
        <v>48</v>
      </c>
      <c r="B43" s="21" t="s">
        <v>59</v>
      </c>
      <c r="C43" s="71" t="s">
        <v>124</v>
      </c>
      <c r="D43" s="21" t="s">
        <v>125</v>
      </c>
    </row>
    <row r="44" spans="1:4" x14ac:dyDescent="0.3">
      <c r="A44" s="68" t="s">
        <v>66</v>
      </c>
      <c r="B44" s="21" t="s">
        <v>158</v>
      </c>
      <c r="C44" s="71" t="s">
        <v>124</v>
      </c>
      <c r="D44" s="21" t="s">
        <v>125</v>
      </c>
    </row>
    <row r="45" spans="1:4" x14ac:dyDescent="0.3">
      <c r="A45" s="68" t="s">
        <v>66</v>
      </c>
      <c r="B45" s="21" t="s">
        <v>18</v>
      </c>
      <c r="C45" s="71" t="s">
        <v>124</v>
      </c>
      <c r="D45" s="21" t="s">
        <v>125</v>
      </c>
    </row>
    <row r="46" spans="1:4" x14ac:dyDescent="0.3">
      <c r="A46" s="68" t="s">
        <v>25</v>
      </c>
      <c r="B46" s="21" t="s">
        <v>34</v>
      </c>
      <c r="C46" s="71" t="s">
        <v>124</v>
      </c>
      <c r="D46" s="21" t="s">
        <v>125</v>
      </c>
    </row>
    <row r="47" spans="1:4" x14ac:dyDescent="0.3">
      <c r="A47" s="68" t="s">
        <v>25</v>
      </c>
      <c r="B47" s="21" t="s">
        <v>41</v>
      </c>
      <c r="C47" s="71" t="s">
        <v>124</v>
      </c>
      <c r="D47" s="21" t="s">
        <v>125</v>
      </c>
    </row>
    <row r="48" spans="1:4" x14ac:dyDescent="0.3">
      <c r="A48" s="68" t="s">
        <v>25</v>
      </c>
      <c r="B48" s="21" t="s">
        <v>42</v>
      </c>
      <c r="C48" s="71" t="s">
        <v>124</v>
      </c>
      <c r="D48" s="21" t="s">
        <v>125</v>
      </c>
    </row>
    <row r="49" spans="1:4" x14ac:dyDescent="0.3">
      <c r="A49" s="68" t="s">
        <v>25</v>
      </c>
      <c r="B49" s="21" t="s">
        <v>89</v>
      </c>
      <c r="C49" s="71" t="s">
        <v>124</v>
      </c>
      <c r="D49" s="21" t="s">
        <v>125</v>
      </c>
    </row>
    <row r="50" spans="1:4" x14ac:dyDescent="0.3">
      <c r="A50" s="68" t="s">
        <v>25</v>
      </c>
      <c r="B50" s="21" t="s">
        <v>45</v>
      </c>
      <c r="C50" s="71" t="s">
        <v>124</v>
      </c>
      <c r="D50" s="21" t="s">
        <v>125</v>
      </c>
    </row>
    <row r="51" spans="1:4" x14ac:dyDescent="0.3">
      <c r="A51" s="68" t="s">
        <v>48</v>
      </c>
      <c r="B51" s="21" t="s">
        <v>52</v>
      </c>
      <c r="C51" s="71" t="s">
        <v>130</v>
      </c>
      <c r="D51" s="21" t="s">
        <v>123</v>
      </c>
    </row>
    <row r="52" spans="1:4" x14ac:dyDescent="0.3">
      <c r="A52" s="68" t="s">
        <v>66</v>
      </c>
      <c r="B52" s="21" t="s">
        <v>11</v>
      </c>
      <c r="C52" s="71" t="s">
        <v>130</v>
      </c>
      <c r="D52" s="21" t="s">
        <v>123</v>
      </c>
    </row>
    <row r="53" spans="1:4" x14ac:dyDescent="0.3">
      <c r="A53" s="68" t="s">
        <v>25</v>
      </c>
      <c r="B53" s="21" t="s">
        <v>36</v>
      </c>
      <c r="C53" s="71" t="s">
        <v>130</v>
      </c>
      <c r="D53" s="21" t="s">
        <v>176</v>
      </c>
    </row>
    <row r="54" spans="1:4" x14ac:dyDescent="0.3">
      <c r="A54" s="68" t="s">
        <v>66</v>
      </c>
      <c r="B54" s="21" t="s">
        <v>8</v>
      </c>
      <c r="C54" s="71" t="s">
        <v>130</v>
      </c>
      <c r="D54" s="21" t="s">
        <v>128</v>
      </c>
    </row>
    <row r="55" spans="1:4" x14ac:dyDescent="0.3">
      <c r="A55" s="68" t="s">
        <v>66</v>
      </c>
      <c r="B55" s="21" t="s">
        <v>116</v>
      </c>
      <c r="C55" s="71" t="s">
        <v>130</v>
      </c>
      <c r="D55" s="21" t="s">
        <v>125</v>
      </c>
    </row>
    <row r="56" spans="1:4" x14ac:dyDescent="0.3">
      <c r="A56" s="68" t="s">
        <v>25</v>
      </c>
      <c r="B56" s="21" t="s">
        <v>109</v>
      </c>
      <c r="C56" s="71" t="s">
        <v>143</v>
      </c>
      <c r="D56" s="21" t="s">
        <v>128</v>
      </c>
    </row>
    <row r="57" spans="1:4" x14ac:dyDescent="0.3">
      <c r="A57" s="68" t="s">
        <v>66</v>
      </c>
      <c r="B57" s="21" t="s">
        <v>67</v>
      </c>
      <c r="C57" s="71" t="s">
        <v>126</v>
      </c>
      <c r="D57" s="21" t="s">
        <v>123</v>
      </c>
    </row>
    <row r="58" spans="1:4" x14ac:dyDescent="0.3">
      <c r="A58" s="68" t="s">
        <v>66</v>
      </c>
      <c r="B58" s="21" t="s">
        <v>72</v>
      </c>
      <c r="C58" s="71" t="s">
        <v>126</v>
      </c>
      <c r="D58" s="21" t="s">
        <v>123</v>
      </c>
    </row>
    <row r="59" spans="1:4" x14ac:dyDescent="0.3">
      <c r="A59" s="68" t="s">
        <v>66</v>
      </c>
      <c r="B59" s="21" t="s">
        <v>115</v>
      </c>
      <c r="C59" s="71" t="s">
        <v>126</v>
      </c>
      <c r="D59" s="21" t="s">
        <v>123</v>
      </c>
    </row>
    <row r="60" spans="1:4" x14ac:dyDescent="0.3">
      <c r="A60" s="68" t="s">
        <v>66</v>
      </c>
      <c r="B60" s="21" t="s">
        <v>107</v>
      </c>
      <c r="C60" s="71" t="s">
        <v>126</v>
      </c>
      <c r="D60" s="21" t="s">
        <v>128</v>
      </c>
    </row>
    <row r="61" spans="1:4" x14ac:dyDescent="0.3">
      <c r="A61" s="68" t="s">
        <v>66</v>
      </c>
      <c r="B61" s="21" t="s">
        <v>134</v>
      </c>
      <c r="C61" s="71" t="s">
        <v>126</v>
      </c>
      <c r="D61" s="21" t="s">
        <v>125</v>
      </c>
    </row>
    <row r="62" spans="1:4" x14ac:dyDescent="0.3">
      <c r="A62" s="68" t="s">
        <v>48</v>
      </c>
      <c r="B62" s="21" t="s">
        <v>57</v>
      </c>
      <c r="C62" s="71" t="s">
        <v>126</v>
      </c>
      <c r="D62" s="21" t="s">
        <v>125</v>
      </c>
    </row>
    <row r="63" spans="1:4" x14ac:dyDescent="0.3">
      <c r="A63" s="68" t="s">
        <v>25</v>
      </c>
      <c r="B63" s="21" t="s">
        <v>29</v>
      </c>
      <c r="C63" s="71" t="s">
        <v>126</v>
      </c>
      <c r="D63" s="21" t="s">
        <v>125</v>
      </c>
    </row>
    <row r="64" spans="1:4" x14ac:dyDescent="0.3">
      <c r="A64" s="68" t="s">
        <v>66</v>
      </c>
      <c r="B64" s="21" t="s">
        <v>112</v>
      </c>
      <c r="C64" s="71" t="s">
        <v>126</v>
      </c>
      <c r="D64" s="21" t="s">
        <v>125</v>
      </c>
    </row>
    <row r="65" spans="1:4" x14ac:dyDescent="0.3">
      <c r="A65" s="68" t="s">
        <v>25</v>
      </c>
      <c r="B65" s="21" t="s">
        <v>113</v>
      </c>
      <c r="C65" s="71" t="s">
        <v>126</v>
      </c>
      <c r="D65" s="21" t="s">
        <v>125</v>
      </c>
    </row>
    <row r="66" spans="1:4" x14ac:dyDescent="0.3">
      <c r="A66" s="68" t="s">
        <v>66</v>
      </c>
      <c r="B66" s="21" t="s">
        <v>75</v>
      </c>
      <c r="C66" s="71" t="s">
        <v>126</v>
      </c>
      <c r="D66" s="21" t="s">
        <v>125</v>
      </c>
    </row>
    <row r="67" spans="1:4" x14ac:dyDescent="0.3">
      <c r="A67" s="68" t="s">
        <v>48</v>
      </c>
      <c r="B67" s="21" t="s">
        <v>62</v>
      </c>
      <c r="C67" s="71" t="s">
        <v>126</v>
      </c>
      <c r="D67" s="21" t="s">
        <v>125</v>
      </c>
    </row>
  </sheetData>
  <autoFilter ref="A1:D56" xr:uid="{A9CB4CBC-4BE2-4F49-938F-262D9F5D296A}">
    <sortState xmlns:xlrd2="http://schemas.microsoft.com/office/spreadsheetml/2017/richdata2" ref="A2:D56">
      <sortCondition ref="C2:C56" customList="January,February,March,April,May,June,July,August,September,October,November,December"/>
    </sortState>
  </autoFilter>
  <sortState xmlns:xlrd2="http://schemas.microsoft.com/office/spreadsheetml/2017/richdata2" ref="A2:D56">
    <sortCondition ref="C2:C56"/>
    <sortCondition ref="D2:D5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B145E-34D6-46C0-93FA-F04AF2DC1D29}">
  <dimension ref="A1:M71"/>
  <sheetViews>
    <sheetView topLeftCell="A36" zoomScale="85" zoomScaleNormal="85" workbookViewId="0">
      <selection activeCell="D29" sqref="D29"/>
    </sheetView>
  </sheetViews>
  <sheetFormatPr defaultRowHeight="14.4" x14ac:dyDescent="0.3"/>
  <cols>
    <col min="1" max="1" width="8.88671875" style="21"/>
    <col min="2" max="2" width="28.88671875" style="21" customWidth="1"/>
    <col min="3" max="3" width="113.109375" style="73" customWidth="1"/>
    <col min="4" max="4" width="124" style="73" bestFit="1" customWidth="1"/>
    <col min="5" max="13" width="8.6640625" style="21"/>
  </cols>
  <sheetData>
    <row r="1" spans="1:13" s="46" customFormat="1" x14ac:dyDescent="0.3">
      <c r="A1" s="48" t="s">
        <v>108</v>
      </c>
      <c r="B1" s="48" t="s">
        <v>1</v>
      </c>
      <c r="C1" s="72" t="s">
        <v>135</v>
      </c>
      <c r="D1" s="72" t="s">
        <v>136</v>
      </c>
      <c r="E1" s="48"/>
      <c r="F1" s="48"/>
      <c r="G1" s="48"/>
      <c r="H1" s="48"/>
      <c r="I1" s="48"/>
      <c r="J1" s="48"/>
      <c r="K1" s="48"/>
      <c r="L1" s="48"/>
      <c r="M1" s="48"/>
    </row>
    <row r="2" spans="1:13" x14ac:dyDescent="0.3">
      <c r="A2" s="68" t="s">
        <v>25</v>
      </c>
      <c r="B2" s="21" t="s">
        <v>129</v>
      </c>
      <c r="D2" s="73" t="s">
        <v>202</v>
      </c>
    </row>
    <row r="3" spans="1:13" ht="28.8" x14ac:dyDescent="0.3">
      <c r="A3" s="68" t="s">
        <v>25</v>
      </c>
      <c r="B3" s="21" t="s">
        <v>106</v>
      </c>
      <c r="C3" s="73" t="s">
        <v>204</v>
      </c>
    </row>
    <row r="4" spans="1:13" x14ac:dyDescent="0.3">
      <c r="A4" s="68" t="s">
        <v>25</v>
      </c>
      <c r="B4" s="21" t="s">
        <v>109</v>
      </c>
      <c r="C4" s="73" t="s">
        <v>249</v>
      </c>
      <c r="D4" s="73" t="s">
        <v>250</v>
      </c>
    </row>
    <row r="5" spans="1:13" ht="100.8" x14ac:dyDescent="0.3">
      <c r="A5" s="68" t="s">
        <v>25</v>
      </c>
      <c r="B5" s="21" t="s">
        <v>111</v>
      </c>
      <c r="C5" s="73" t="s">
        <v>243</v>
      </c>
      <c r="D5" s="73" t="s">
        <v>244</v>
      </c>
    </row>
    <row r="6" spans="1:13" ht="28.8" x14ac:dyDescent="0.3">
      <c r="A6" s="68" t="s">
        <v>25</v>
      </c>
      <c r="B6" s="21" t="s">
        <v>28</v>
      </c>
      <c r="D6" s="73" t="s">
        <v>257</v>
      </c>
    </row>
    <row r="7" spans="1:13" ht="57.6" x14ac:dyDescent="0.3">
      <c r="A7" s="68" t="s">
        <v>25</v>
      </c>
      <c r="B7" s="21" t="s">
        <v>29</v>
      </c>
      <c r="C7" s="73" t="s">
        <v>194</v>
      </c>
    </row>
    <row r="8" spans="1:13" x14ac:dyDescent="0.3">
      <c r="A8" s="68" t="s">
        <v>25</v>
      </c>
      <c r="B8" s="21" t="s">
        <v>30</v>
      </c>
      <c r="C8" s="73" t="s">
        <v>186</v>
      </c>
      <c r="D8" s="73" t="s">
        <v>187</v>
      </c>
    </row>
    <row r="9" spans="1:13" x14ac:dyDescent="0.3">
      <c r="A9" s="68" t="s">
        <v>25</v>
      </c>
      <c r="B9" s="21" t="s">
        <v>31</v>
      </c>
    </row>
    <row r="10" spans="1:13" ht="57.6" x14ac:dyDescent="0.3">
      <c r="A10" s="68" t="s">
        <v>25</v>
      </c>
      <c r="B10" s="21" t="s">
        <v>32</v>
      </c>
      <c r="C10" s="73" t="s">
        <v>215</v>
      </c>
      <c r="D10" s="73" t="s">
        <v>216</v>
      </c>
    </row>
    <row r="11" spans="1:13" ht="43.2" x14ac:dyDescent="0.3">
      <c r="A11" s="68" t="s">
        <v>25</v>
      </c>
      <c r="B11" s="21" t="s">
        <v>33</v>
      </c>
      <c r="C11" s="73" t="s">
        <v>222</v>
      </c>
      <c r="D11" s="73" t="s">
        <v>223</v>
      </c>
    </row>
    <row r="12" spans="1:13" x14ac:dyDescent="0.3">
      <c r="A12" s="68" t="s">
        <v>25</v>
      </c>
      <c r="B12" s="21" t="s">
        <v>34</v>
      </c>
      <c r="C12" s="73" t="s">
        <v>245</v>
      </c>
      <c r="D12" s="73" t="s">
        <v>246</v>
      </c>
    </row>
    <row r="13" spans="1:13" x14ac:dyDescent="0.3">
      <c r="A13" s="68" t="s">
        <v>25</v>
      </c>
      <c r="B13" s="21" t="s">
        <v>113</v>
      </c>
      <c r="C13" s="73" t="s">
        <v>197</v>
      </c>
      <c r="D13" s="73" t="s">
        <v>198</v>
      </c>
    </row>
    <row r="14" spans="1:13" x14ac:dyDescent="0.3">
      <c r="A14" s="68" t="s">
        <v>25</v>
      </c>
      <c r="B14" s="21" t="s">
        <v>36</v>
      </c>
    </row>
    <row r="15" spans="1:13" x14ac:dyDescent="0.3">
      <c r="A15" s="68" t="s">
        <v>25</v>
      </c>
      <c r="B15" s="21" t="s">
        <v>38</v>
      </c>
      <c r="D15" s="73" t="s">
        <v>264</v>
      </c>
    </row>
    <row r="16" spans="1:13" x14ac:dyDescent="0.3">
      <c r="A16" s="68" t="s">
        <v>25</v>
      </c>
      <c r="B16" s="21" t="s">
        <v>145</v>
      </c>
      <c r="C16" s="73" t="s">
        <v>274</v>
      </c>
    </row>
    <row r="17" spans="1:4" ht="43.2" x14ac:dyDescent="0.3">
      <c r="A17" s="68" t="s">
        <v>25</v>
      </c>
      <c r="B17" s="21" t="s">
        <v>41</v>
      </c>
      <c r="C17" s="73" t="s">
        <v>241</v>
      </c>
      <c r="D17" s="73" t="s">
        <v>242</v>
      </c>
    </row>
    <row r="18" spans="1:4" ht="43.2" x14ac:dyDescent="0.3">
      <c r="A18" s="68" t="s">
        <v>25</v>
      </c>
      <c r="B18" s="21" t="s">
        <v>42</v>
      </c>
      <c r="C18" s="73" t="s">
        <v>209</v>
      </c>
      <c r="D18" s="73" t="s">
        <v>210</v>
      </c>
    </row>
    <row r="19" spans="1:4" ht="72" x14ac:dyDescent="0.3">
      <c r="A19" s="68" t="s">
        <v>25</v>
      </c>
      <c r="B19" s="21" t="s">
        <v>43</v>
      </c>
      <c r="C19" s="73" t="s">
        <v>266</v>
      </c>
      <c r="D19" s="73" t="s">
        <v>267</v>
      </c>
    </row>
    <row r="20" spans="1:4" ht="43.2" x14ac:dyDescent="0.3">
      <c r="A20" s="68" t="s">
        <v>25</v>
      </c>
      <c r="B20" s="21" t="s">
        <v>131</v>
      </c>
      <c r="C20" s="73" t="s">
        <v>228</v>
      </c>
      <c r="D20" s="73" t="s">
        <v>229</v>
      </c>
    </row>
    <row r="21" spans="1:4" ht="57.6" x14ac:dyDescent="0.3">
      <c r="A21" s="68" t="s">
        <v>25</v>
      </c>
      <c r="B21" s="21" t="s">
        <v>89</v>
      </c>
      <c r="C21" s="73" t="s">
        <v>251</v>
      </c>
      <c r="D21" s="73" t="s">
        <v>252</v>
      </c>
    </row>
    <row r="22" spans="1:4" x14ac:dyDescent="0.3">
      <c r="A22" s="68" t="s">
        <v>25</v>
      </c>
      <c r="B22" s="21" t="s">
        <v>45</v>
      </c>
    </row>
    <row r="23" spans="1:4" ht="57.6" x14ac:dyDescent="0.3">
      <c r="A23" s="68" t="s">
        <v>25</v>
      </c>
      <c r="B23" s="21" t="s">
        <v>47</v>
      </c>
      <c r="C23" s="73" t="s">
        <v>219</v>
      </c>
      <c r="D23" s="73" t="s">
        <v>220</v>
      </c>
    </row>
    <row r="24" spans="1:4" ht="28.8" x14ac:dyDescent="0.3">
      <c r="A24" s="68" t="s">
        <v>48</v>
      </c>
      <c r="B24" s="21" t="s">
        <v>50</v>
      </c>
      <c r="C24" s="73" t="s">
        <v>268</v>
      </c>
      <c r="D24" s="73" t="s">
        <v>269</v>
      </c>
    </row>
    <row r="25" spans="1:4" ht="100.8" x14ac:dyDescent="0.3">
      <c r="A25" s="68" t="s">
        <v>48</v>
      </c>
      <c r="B25" s="21" t="s">
        <v>51</v>
      </c>
      <c r="C25" s="73" t="s">
        <v>192</v>
      </c>
      <c r="D25" s="73" t="s">
        <v>193</v>
      </c>
    </row>
    <row r="26" spans="1:4" x14ac:dyDescent="0.3">
      <c r="A26" s="68" t="s">
        <v>48</v>
      </c>
      <c r="B26" s="21" t="s">
        <v>110</v>
      </c>
      <c r="C26" s="73" t="s">
        <v>214</v>
      </c>
    </row>
    <row r="27" spans="1:4" x14ac:dyDescent="0.3">
      <c r="A27" s="68" t="s">
        <v>48</v>
      </c>
      <c r="B27" s="21" t="s">
        <v>52</v>
      </c>
      <c r="C27" s="73" t="s">
        <v>260</v>
      </c>
      <c r="D27" s="73" t="s">
        <v>261</v>
      </c>
    </row>
    <row r="28" spans="1:4" x14ac:dyDescent="0.3">
      <c r="A28" s="68" t="s">
        <v>48</v>
      </c>
      <c r="B28" s="21" t="s">
        <v>54</v>
      </c>
    </row>
    <row r="29" spans="1:4" x14ac:dyDescent="0.3">
      <c r="A29" s="68" t="s">
        <v>48</v>
      </c>
      <c r="B29" s="21" t="s">
        <v>56</v>
      </c>
      <c r="C29" s="73" t="s">
        <v>255</v>
      </c>
      <c r="D29" s="73" t="s">
        <v>256</v>
      </c>
    </row>
    <row r="30" spans="1:4" x14ac:dyDescent="0.3">
      <c r="A30" s="68" t="s">
        <v>48</v>
      </c>
      <c r="B30" s="21" t="s">
        <v>57</v>
      </c>
    </row>
    <row r="31" spans="1:4" ht="28.8" x14ac:dyDescent="0.3">
      <c r="A31" s="68" t="s">
        <v>48</v>
      </c>
      <c r="B31" s="21" t="s">
        <v>58</v>
      </c>
      <c r="D31" s="73" t="s">
        <v>199</v>
      </c>
    </row>
    <row r="32" spans="1:4" ht="43.2" x14ac:dyDescent="0.3">
      <c r="A32" s="68" t="s">
        <v>48</v>
      </c>
      <c r="B32" s="21" t="s">
        <v>59</v>
      </c>
      <c r="C32" s="73" t="s">
        <v>213</v>
      </c>
    </row>
    <row r="33" spans="1:4" ht="28.8" x14ac:dyDescent="0.3">
      <c r="A33" s="68" t="s">
        <v>48</v>
      </c>
      <c r="B33" s="21" t="s">
        <v>13</v>
      </c>
      <c r="C33" s="73" t="s">
        <v>247</v>
      </c>
      <c r="D33" s="73" t="s">
        <v>248</v>
      </c>
    </row>
    <row r="34" spans="1:4" x14ac:dyDescent="0.3">
      <c r="A34" s="68" t="s">
        <v>48</v>
      </c>
      <c r="B34" s="21" t="s">
        <v>60</v>
      </c>
    </row>
    <row r="35" spans="1:4" ht="43.2" x14ac:dyDescent="0.3">
      <c r="A35" s="68" t="s">
        <v>48</v>
      </c>
      <c r="B35" s="21" t="s">
        <v>61</v>
      </c>
      <c r="C35" s="73" t="s">
        <v>277</v>
      </c>
      <c r="D35" s="73" t="s">
        <v>236</v>
      </c>
    </row>
    <row r="36" spans="1:4" ht="57.6" x14ac:dyDescent="0.3">
      <c r="A36" s="68" t="s">
        <v>48</v>
      </c>
      <c r="B36" s="21" t="s">
        <v>62</v>
      </c>
      <c r="C36" s="73" t="s">
        <v>258</v>
      </c>
      <c r="D36" s="73" t="s">
        <v>259</v>
      </c>
    </row>
    <row r="37" spans="1:4" ht="28.8" x14ac:dyDescent="0.3">
      <c r="A37" s="68" t="s">
        <v>48</v>
      </c>
      <c r="B37" s="21" t="s">
        <v>114</v>
      </c>
      <c r="C37" s="73" t="s">
        <v>217</v>
      </c>
      <c r="D37" s="73" t="s">
        <v>218</v>
      </c>
    </row>
    <row r="38" spans="1:4" ht="43.2" x14ac:dyDescent="0.3">
      <c r="A38" s="68" t="s">
        <v>48</v>
      </c>
      <c r="B38" s="21" t="s">
        <v>95</v>
      </c>
      <c r="C38" s="73" t="s">
        <v>211</v>
      </c>
      <c r="D38" s="73" t="s">
        <v>212</v>
      </c>
    </row>
    <row r="39" spans="1:4" ht="57.6" x14ac:dyDescent="0.3">
      <c r="A39" s="68" t="s">
        <v>48</v>
      </c>
      <c r="B39" s="21" t="s">
        <v>65</v>
      </c>
      <c r="C39" s="73" t="s">
        <v>224</v>
      </c>
      <c r="D39" s="73" t="s">
        <v>225</v>
      </c>
    </row>
    <row r="40" spans="1:4" ht="28.8" x14ac:dyDescent="0.3">
      <c r="A40" s="68" t="s">
        <v>48</v>
      </c>
      <c r="B40" s="21" t="s">
        <v>20</v>
      </c>
      <c r="C40" s="73" t="s">
        <v>276</v>
      </c>
      <c r="D40" s="73" t="s">
        <v>203</v>
      </c>
    </row>
    <row r="41" spans="1:4" ht="43.2" x14ac:dyDescent="0.3">
      <c r="A41" s="21" t="s">
        <v>48</v>
      </c>
      <c r="B41" s="21" t="s">
        <v>21</v>
      </c>
      <c r="C41" s="73" t="s">
        <v>275</v>
      </c>
      <c r="D41" s="73" t="s">
        <v>179</v>
      </c>
    </row>
    <row r="42" spans="1:4" ht="86.4" x14ac:dyDescent="0.3">
      <c r="A42" s="68" t="s">
        <v>48</v>
      </c>
      <c r="B42" s="21" t="s">
        <v>22</v>
      </c>
      <c r="C42" s="73" t="s">
        <v>253</v>
      </c>
      <c r="D42" s="73" t="s">
        <v>254</v>
      </c>
    </row>
    <row r="43" spans="1:4" ht="115.2" x14ac:dyDescent="0.3">
      <c r="A43" s="68" t="s">
        <v>48</v>
      </c>
      <c r="B43" s="21" t="s">
        <v>23</v>
      </c>
      <c r="C43" s="73" t="s">
        <v>207</v>
      </c>
      <c r="D43" s="73" t="s">
        <v>208</v>
      </c>
    </row>
    <row r="44" spans="1:4" x14ac:dyDescent="0.3">
      <c r="A44" s="68" t="s">
        <v>48</v>
      </c>
      <c r="B44" s="21" t="s">
        <v>96</v>
      </c>
      <c r="C44" s="73" t="s">
        <v>272</v>
      </c>
      <c r="D44" s="73" t="s">
        <v>273</v>
      </c>
    </row>
    <row r="45" spans="1:4" ht="28.8" x14ac:dyDescent="0.3">
      <c r="A45" s="68" t="s">
        <v>66</v>
      </c>
      <c r="B45" s="21" t="s">
        <v>67</v>
      </c>
      <c r="D45" s="73" t="s">
        <v>221</v>
      </c>
    </row>
    <row r="46" spans="1:4" ht="28.8" x14ac:dyDescent="0.3">
      <c r="A46" s="68" t="s">
        <v>66</v>
      </c>
      <c r="B46" s="21" t="s">
        <v>148</v>
      </c>
      <c r="C46" s="73" t="s">
        <v>239</v>
      </c>
      <c r="D46" s="73" t="s">
        <v>240</v>
      </c>
    </row>
    <row r="47" spans="1:4" ht="28.8" x14ac:dyDescent="0.3">
      <c r="A47" s="21" t="s">
        <v>66</v>
      </c>
      <c r="B47" s="21" t="s">
        <v>68</v>
      </c>
      <c r="C47" s="73" t="s">
        <v>177</v>
      </c>
      <c r="D47" s="73" t="s">
        <v>178</v>
      </c>
    </row>
    <row r="48" spans="1:4" ht="72" x14ac:dyDescent="0.3">
      <c r="A48" s="68" t="s">
        <v>66</v>
      </c>
      <c r="B48" s="21" t="s">
        <v>105</v>
      </c>
      <c r="C48" s="73" t="s">
        <v>190</v>
      </c>
      <c r="D48" s="73" t="s">
        <v>191</v>
      </c>
    </row>
    <row r="49" spans="1:4" ht="57.6" x14ac:dyDescent="0.3">
      <c r="A49" s="68" t="s">
        <v>66</v>
      </c>
      <c r="B49" s="21" t="s">
        <v>134</v>
      </c>
      <c r="C49" s="73" t="s">
        <v>232</v>
      </c>
      <c r="D49" s="73" t="s">
        <v>233</v>
      </c>
    </row>
    <row r="50" spans="1:4" ht="201.6" x14ac:dyDescent="0.3">
      <c r="A50" s="68" t="s">
        <v>66</v>
      </c>
      <c r="B50" s="21" t="s">
        <v>71</v>
      </c>
      <c r="C50" s="73" t="s">
        <v>188</v>
      </c>
      <c r="D50" s="73" t="s">
        <v>189</v>
      </c>
    </row>
    <row r="51" spans="1:4" ht="28.8" x14ac:dyDescent="0.3">
      <c r="A51" s="68" t="s">
        <v>66</v>
      </c>
      <c r="B51" s="21" t="s">
        <v>72</v>
      </c>
      <c r="C51" s="73" t="s">
        <v>262</v>
      </c>
      <c r="D51" s="73" t="s">
        <v>263</v>
      </c>
    </row>
    <row r="52" spans="1:4" ht="43.2" x14ac:dyDescent="0.3">
      <c r="A52" s="68" t="s">
        <v>66</v>
      </c>
      <c r="B52" s="21" t="s">
        <v>73</v>
      </c>
      <c r="C52" s="73" t="s">
        <v>182</v>
      </c>
      <c r="D52" s="73" t="s">
        <v>183</v>
      </c>
    </row>
    <row r="53" spans="1:4" x14ac:dyDescent="0.3">
      <c r="A53" s="68" t="s">
        <v>66</v>
      </c>
      <c r="B53" s="21" t="s">
        <v>8</v>
      </c>
    </row>
    <row r="54" spans="1:4" ht="57.6" x14ac:dyDescent="0.3">
      <c r="A54" s="68" t="s">
        <v>66</v>
      </c>
      <c r="B54" s="21" t="s">
        <v>11</v>
      </c>
      <c r="C54" s="73" t="s">
        <v>237</v>
      </c>
      <c r="D54" s="73" t="s">
        <v>238</v>
      </c>
    </row>
    <row r="55" spans="1:4" ht="43.2" x14ac:dyDescent="0.3">
      <c r="A55" s="68" t="s">
        <v>66</v>
      </c>
      <c r="B55" s="21" t="s">
        <v>12</v>
      </c>
      <c r="C55" s="73" t="s">
        <v>205</v>
      </c>
      <c r="D55" s="73" t="s">
        <v>206</v>
      </c>
    </row>
    <row r="56" spans="1:4" ht="43.2" x14ac:dyDescent="0.3">
      <c r="A56" s="68" t="s">
        <v>66</v>
      </c>
      <c r="B56" s="21" t="s">
        <v>158</v>
      </c>
      <c r="D56" s="73" t="s">
        <v>265</v>
      </c>
    </row>
    <row r="57" spans="1:4" ht="43.2" x14ac:dyDescent="0.3">
      <c r="A57" s="68" t="s">
        <v>66</v>
      </c>
      <c r="B57" s="21" t="s">
        <v>112</v>
      </c>
      <c r="C57" s="73" t="s">
        <v>200</v>
      </c>
      <c r="D57" s="73" t="s">
        <v>201</v>
      </c>
    </row>
    <row r="58" spans="1:4" x14ac:dyDescent="0.3">
      <c r="A58" s="68" t="s">
        <v>66</v>
      </c>
      <c r="B58" s="21" t="s">
        <v>107</v>
      </c>
    </row>
    <row r="59" spans="1:4" x14ac:dyDescent="0.3">
      <c r="A59" s="68" t="s">
        <v>66</v>
      </c>
      <c r="B59" s="21" t="s">
        <v>15</v>
      </c>
    </row>
    <row r="60" spans="1:4" ht="57.6" x14ac:dyDescent="0.3">
      <c r="A60" s="68" t="s">
        <v>66</v>
      </c>
      <c r="B60" s="21" t="s">
        <v>16</v>
      </c>
      <c r="C60" s="73" t="s">
        <v>195</v>
      </c>
      <c r="D60" s="73" t="s">
        <v>196</v>
      </c>
    </row>
    <row r="61" spans="1:4" x14ac:dyDescent="0.3">
      <c r="A61" s="68" t="s">
        <v>66</v>
      </c>
      <c r="B61" s="21" t="s">
        <v>18</v>
      </c>
    </row>
    <row r="62" spans="1:4" x14ac:dyDescent="0.3">
      <c r="A62" s="68" t="s">
        <v>66</v>
      </c>
      <c r="B62" s="21" t="s">
        <v>19</v>
      </c>
      <c r="C62" s="73" t="s">
        <v>226</v>
      </c>
      <c r="D62" s="73" t="s">
        <v>227</v>
      </c>
    </row>
    <row r="63" spans="1:4" ht="28.8" x14ac:dyDescent="0.3">
      <c r="A63" s="21" t="s">
        <v>66</v>
      </c>
      <c r="B63" s="21" t="s">
        <v>88</v>
      </c>
      <c r="C63" s="73" t="s">
        <v>180</v>
      </c>
      <c r="D63" s="73" t="s">
        <v>181</v>
      </c>
    </row>
    <row r="64" spans="1:4" ht="115.2" x14ac:dyDescent="0.3">
      <c r="A64" s="68" t="s">
        <v>66</v>
      </c>
      <c r="B64" s="21" t="s">
        <v>75</v>
      </c>
      <c r="C64" s="73" t="s">
        <v>234</v>
      </c>
      <c r="D64" s="73" t="s">
        <v>235</v>
      </c>
    </row>
    <row r="65" spans="1:4" ht="28.8" x14ac:dyDescent="0.3">
      <c r="A65" s="68" t="s">
        <v>66</v>
      </c>
      <c r="B65" s="21" t="s">
        <v>115</v>
      </c>
      <c r="C65" s="73" t="s">
        <v>270</v>
      </c>
      <c r="D65" s="73" t="s">
        <v>271</v>
      </c>
    </row>
    <row r="66" spans="1:4" ht="28.8" x14ac:dyDescent="0.3">
      <c r="A66" s="68" t="s">
        <v>66</v>
      </c>
      <c r="B66" s="21" t="s">
        <v>116</v>
      </c>
      <c r="C66" s="73" t="s">
        <v>230</v>
      </c>
      <c r="D66" s="73" t="s">
        <v>231</v>
      </c>
    </row>
    <row r="67" spans="1:4" ht="57.6" x14ac:dyDescent="0.3">
      <c r="A67" s="68" t="s">
        <v>66</v>
      </c>
      <c r="B67" s="21" t="s">
        <v>24</v>
      </c>
      <c r="C67" s="73" t="s">
        <v>184</v>
      </c>
      <c r="D67" s="73" t="s">
        <v>185</v>
      </c>
    </row>
    <row r="71" spans="1:4" ht="15.45" customHeight="1" x14ac:dyDescent="0.3"/>
  </sheetData>
  <autoFilter ref="A1:D78" xr:uid="{5E1B145E-34D6-46C0-93FA-F04AF2DC1D29}"/>
  <sortState xmlns:xlrd2="http://schemas.microsoft.com/office/spreadsheetml/2017/richdata2" ref="A2:D67">
    <sortCondition ref="A2:A67"/>
    <sortCondition ref="B2:B67"/>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BD32FE8E5C2C49AA23686E67D2099E" ma:contentTypeVersion="13" ma:contentTypeDescription="Create a new document." ma:contentTypeScope="" ma:versionID="78cd3fb940bb20b47b5e4c589e56b3c6">
  <xsd:schema xmlns:xsd="http://www.w3.org/2001/XMLSchema" xmlns:xs="http://www.w3.org/2001/XMLSchema" xmlns:p="http://schemas.microsoft.com/office/2006/metadata/properties" xmlns:ns3="9172d4d4-baf5-4787-a10b-f3a1d3ab867d" xmlns:ns4="b4fbfaa5-8df5-461f-96a2-ddfc35dfd413" targetNamespace="http://schemas.microsoft.com/office/2006/metadata/properties" ma:root="true" ma:fieldsID="c9ebb5837c36234886c9a9be02860db3" ns3:_="" ns4:_="">
    <xsd:import namespace="9172d4d4-baf5-4787-a10b-f3a1d3ab867d"/>
    <xsd:import namespace="b4fbfaa5-8df5-461f-96a2-ddfc35dfd41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72d4d4-baf5-4787-a10b-f3a1d3ab867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fbfaa5-8df5-461f-96a2-ddfc35dfd41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FB177D-C25E-48AD-AA03-2730F6BF4A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72d4d4-baf5-4787-a10b-f3a1d3ab867d"/>
    <ds:schemaRef ds:uri="b4fbfaa5-8df5-461f-96a2-ddfc35dfd4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5234AF-BEA5-420B-B308-653BDE82A326}">
  <ds:schemaRefs>
    <ds:schemaRef ds:uri="http://www.w3.org/XML/1998/namespace"/>
    <ds:schemaRef ds:uri="http://schemas.microsoft.com/office/infopath/2007/PartnerControls"/>
    <ds:schemaRef ds:uri="http://schemas.microsoft.com/office/2006/documentManagement/types"/>
    <ds:schemaRef ds:uri="http://purl.org/dc/elements/1.1/"/>
    <ds:schemaRef ds:uri="b4fbfaa5-8df5-461f-96a2-ddfc35dfd413"/>
    <ds:schemaRef ds:uri="http://purl.org/dc/terms/"/>
    <ds:schemaRef ds:uri="http://schemas.openxmlformats.org/package/2006/metadata/core-properties"/>
    <ds:schemaRef ds:uri="9172d4d4-baf5-4787-a10b-f3a1d3ab867d"/>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628DA19F-0F06-47A5-9474-C4F7ED1479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 Table</vt:lpstr>
      <vt:lpstr>4 PY Participant Comparison</vt:lpstr>
      <vt:lpstr>Alumni Contact</vt:lpstr>
      <vt:lpstr>Matching Scholarships</vt:lpstr>
      <vt:lpstr>BOD Structure</vt:lpstr>
      <vt:lpstr>Months of Operation</vt:lpstr>
      <vt:lpstr>Feedback &amp; Accomplishments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Frankel</dc:creator>
  <cp:lastModifiedBy>Andrew Frankel</cp:lastModifiedBy>
  <dcterms:created xsi:type="dcterms:W3CDTF">2019-10-17T20:53:05Z</dcterms:created>
  <dcterms:modified xsi:type="dcterms:W3CDTF">2022-09-16T01:07:27Z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0x010100BABD32FE8E5C2C49AA23686E67D2099E</vt:lpwstr>
  </property>
</Properties>
</file>