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acementor-my.sharepoint.com/personal/afrankel_acementor_org/Documents/Documents/Program Reports/2022-2023/"/>
    </mc:Choice>
  </mc:AlternateContent>
  <xr:revisionPtr revIDLastSave="889" documentId="8_{74A63B16-F727-4F3C-AB7A-BDF09F9B9812}" xr6:coauthVersionLast="47" xr6:coauthVersionMax="47" xr10:uidLastSave="{1547A6A6-FC26-474B-A956-7ED1D785BC21}"/>
  <bookViews>
    <workbookView xWindow="-108" yWindow="-108" windowWidth="23256" windowHeight="12576" xr2:uid="{CDD08BF3-7828-4D4B-81E4-5A69D849FD13}"/>
  </bookViews>
  <sheets>
    <sheet name="Summary Table" sheetId="1" r:id="rId1"/>
    <sheet name="5 PY Participant Comparison" sheetId="8" r:id="rId2"/>
    <sheet name="Alumni Contact" sheetId="13" r:id="rId3"/>
    <sheet name="DEI Efforts" sheetId="19" r:id="rId4"/>
    <sheet name="Matching Scholarships" sheetId="16" r:id="rId5"/>
    <sheet name="BOD Structure" sheetId="14" r:id="rId6"/>
    <sheet name="Months of Operation" sheetId="15" r:id="rId7"/>
    <sheet name="Feedback &amp; Accomplishments" sheetId="18" r:id="rId8"/>
  </sheets>
  <definedNames>
    <definedName name="_xlnm._FilterDatabase" localSheetId="5" hidden="1">'BOD Structure'!$A$1:$G$74</definedName>
    <definedName name="_xlnm._FilterDatabase" localSheetId="7" hidden="1">'Feedback &amp; Accomplishments'!$A$1:$B$72</definedName>
    <definedName name="_xlnm._FilterDatabase" localSheetId="6" hidden="1">'Months of Operation'!$A$1:$D$56</definedName>
    <definedName name="_xlnm._FilterDatabase" localSheetId="0" hidden="1">'Summary Table'!$A$1:$S$91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76" i="19" l="1"/>
  <c r="D76" i="19"/>
  <c r="E76" i="19"/>
  <c r="F76" i="19"/>
  <c r="G76" i="19"/>
  <c r="H76" i="19"/>
  <c r="I76" i="19"/>
  <c r="S82" i="1"/>
  <c r="C74" i="14" l="1"/>
  <c r="D74" i="14"/>
  <c r="E74" i="14"/>
  <c r="F74" i="14"/>
  <c r="L76" i="13"/>
  <c r="C76" i="13"/>
  <c r="D76" i="13"/>
  <c r="E76" i="13"/>
  <c r="F76" i="13"/>
  <c r="G76" i="13"/>
  <c r="H76" i="13"/>
  <c r="I76" i="13"/>
  <c r="J76" i="13"/>
  <c r="K76" i="13"/>
  <c r="D80" i="1"/>
  <c r="L83" i="8"/>
  <c r="Q83" i="8"/>
  <c r="G83" i="8"/>
  <c r="F80" i="1"/>
  <c r="G80" i="1"/>
  <c r="H80" i="1"/>
  <c r="I80" i="1"/>
  <c r="J80" i="1"/>
  <c r="K80" i="1"/>
  <c r="L80" i="1"/>
  <c r="M80" i="1"/>
  <c r="N80" i="1"/>
  <c r="O80" i="1"/>
  <c r="S85" i="1"/>
  <c r="S86" i="1"/>
  <c r="S87" i="1"/>
  <c r="T82" i="1"/>
  <c r="P83" i="8"/>
  <c r="K83" i="8"/>
  <c r="F83" i="8"/>
  <c r="J83" i="8"/>
  <c r="E83" i="8"/>
  <c r="N83" i="8"/>
  <c r="C83" i="8"/>
  <c r="D83" i="8"/>
  <c r="H67" i="8"/>
  <c r="H65" i="8"/>
  <c r="H48" i="8"/>
  <c r="H47" i="8"/>
  <c r="H44" i="8"/>
  <c r="H39" i="8"/>
  <c r="H37" i="8"/>
  <c r="H35" i="8"/>
  <c r="H26" i="8"/>
  <c r="H25" i="8"/>
  <c r="H72" i="8"/>
  <c r="H22" i="8"/>
  <c r="H21" i="8"/>
  <c r="H20" i="8"/>
  <c r="H5" i="8"/>
  <c r="H3" i="8"/>
  <c r="H42" i="8"/>
  <c r="H41" i="8"/>
  <c r="H40" i="8"/>
  <c r="H68" i="8"/>
  <c r="H62" i="8"/>
  <c r="H60" i="8"/>
  <c r="H57" i="8"/>
  <c r="H33" i="8"/>
  <c r="H55" i="8"/>
  <c r="H52" i="8"/>
  <c r="M83" i="8"/>
  <c r="I83" i="8"/>
  <c r="O83" i="8"/>
  <c r="H83"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tc={160E2EAB-F234-45CD-8191-29886B1E8449}</author>
  </authors>
  <commentList>
    <comment ref="C1" authorId="0" shapeId="0" xr:uid="{160E2EAB-F234-45CD-8191-29886B1E8449}">
      <text>
        <t>[Threaded comment]
Your version of Excel allows you to read this threaded comment; however, any edits to it will get removed if the file is opened in a newer version of Excel. Learn more: https://go.microsoft.com/fwlink/?linkid=870924
Comment:
    It is part of ACE's mission to increase the diversity, equity, and inclusion, in the design/construction industry workforce. This requires proactively recruiting students and volunteers from communities traditionally underrepresented in the industry. What efforts, if any, is your affiliate undertaking to achieve this goal? (select all that apply)</t>
      </text>
    </comment>
  </commentList>
</comments>
</file>

<file path=xl/sharedStrings.xml><?xml version="1.0" encoding="utf-8"?>
<sst xmlns="http://schemas.openxmlformats.org/spreadsheetml/2006/main" count="1481" uniqueCount="392">
  <si>
    <t>Reg.</t>
  </si>
  <si>
    <t>Affiliate</t>
  </si>
  <si>
    <t>Completed Students</t>
  </si>
  <si>
    <t>Students Reached</t>
  </si>
  <si>
    <t>Completed Mentors &amp; Team Leads</t>
  </si>
  <si>
    <t>Schools</t>
  </si>
  <si>
    <t>Teams</t>
  </si>
  <si>
    <t>BOD</t>
  </si>
  <si>
    <t>IA Central (Des Moines)</t>
  </si>
  <si>
    <t>IA Eastern</t>
  </si>
  <si>
    <t>IA Northwest</t>
  </si>
  <si>
    <t>IL Chicago</t>
  </si>
  <si>
    <t>IN Indianapolis</t>
  </si>
  <si>
    <t>LA New Orleans</t>
  </si>
  <si>
    <t>MN Southern (Mankato)</t>
  </si>
  <si>
    <t>MN Twin Cities</t>
  </si>
  <si>
    <t>MO Kansas City</t>
  </si>
  <si>
    <t>MO Springfield (Ozarks)</t>
  </si>
  <si>
    <t>MO St. Louis</t>
  </si>
  <si>
    <t>NE Omaha</t>
  </si>
  <si>
    <t>TX Austin</t>
  </si>
  <si>
    <t>TX Dallas/Fort Worth</t>
  </si>
  <si>
    <t>TX Houston</t>
  </si>
  <si>
    <t>TX San Antonio</t>
  </si>
  <si>
    <t>WI Milwaukee</t>
  </si>
  <si>
    <t>E</t>
  </si>
  <si>
    <t xml:space="preserve">DC </t>
  </si>
  <si>
    <t>MA Boston</t>
  </si>
  <si>
    <t>MD Annapolis</t>
  </si>
  <si>
    <t>MD Baltimore</t>
  </si>
  <si>
    <t>MD Eastern Shore</t>
  </si>
  <si>
    <t>MD Frederick</t>
  </si>
  <si>
    <t>ME (Portland)</t>
  </si>
  <si>
    <t>NH New Hampshire</t>
  </si>
  <si>
    <t>NJ New Jersey</t>
  </si>
  <si>
    <t>NY Buffalo (WNY)</t>
  </si>
  <si>
    <t>NY Greater New York City</t>
  </si>
  <si>
    <t>NY Hudson Valley</t>
  </si>
  <si>
    <t>NY Rochester</t>
  </si>
  <si>
    <t>NY Upstate  (Albany)</t>
  </si>
  <si>
    <t>OH Cincinnati</t>
  </si>
  <si>
    <t>OH Cleveland</t>
  </si>
  <si>
    <t>OH Columbus</t>
  </si>
  <si>
    <t>OH Greater Akron</t>
  </si>
  <si>
    <t xml:space="preserve">PA Central </t>
  </si>
  <si>
    <t>PA Western (Pittsburgh)</t>
  </si>
  <si>
    <t>PA Lehigh Valley</t>
  </si>
  <si>
    <t>RI Providence/Northern RI</t>
  </si>
  <si>
    <t>S</t>
  </si>
  <si>
    <t>AL Birmingham</t>
  </si>
  <si>
    <t>FL Broward County</t>
  </si>
  <si>
    <t>FL Central (Orlando)</t>
  </si>
  <si>
    <t>FL Northeast (Jacksonville)</t>
  </si>
  <si>
    <t>FL Palm Beach/Martin County</t>
  </si>
  <si>
    <t>FL Polk County</t>
  </si>
  <si>
    <t>FL Sarasota</t>
  </si>
  <si>
    <t>FL Tampa</t>
  </si>
  <si>
    <t>GA Atlanta</t>
  </si>
  <si>
    <t>KY Lexington</t>
  </si>
  <si>
    <t>KY Louisville</t>
  </si>
  <si>
    <t>NC Charlotte</t>
  </si>
  <si>
    <t>NC Raleigh/Durham</t>
  </si>
  <si>
    <t>SC Charleston</t>
  </si>
  <si>
    <t>SC Columbia</t>
  </si>
  <si>
    <t xml:space="preserve">TN Chattanooga </t>
  </si>
  <si>
    <t>TN Nashville</t>
  </si>
  <si>
    <t>W</t>
  </si>
  <si>
    <t>AZ Phoenix</t>
  </si>
  <si>
    <t>CA Inland Empire</t>
  </si>
  <si>
    <t>CA Los Angeles</t>
  </si>
  <si>
    <t xml:space="preserve">CA S.F. Bay Area </t>
  </si>
  <si>
    <t>CA San Diego</t>
  </si>
  <si>
    <t>CO Denver</t>
  </si>
  <si>
    <t>HI Honolulu</t>
  </si>
  <si>
    <t xml:space="preserve">NV Southern Nevada </t>
  </si>
  <si>
    <t>OR Portland</t>
  </si>
  <si>
    <t>WA Seattle</t>
  </si>
  <si>
    <t>Past Program Years</t>
  </si>
  <si>
    <t>17/18</t>
  </si>
  <si>
    <t>16/17</t>
  </si>
  <si>
    <t>15/16</t>
  </si>
  <si>
    <t>14/15</t>
  </si>
  <si>
    <t>18/19</t>
  </si>
  <si>
    <t>MI Southeast (Detroit)</t>
  </si>
  <si>
    <t>UT Salt Lake City</t>
  </si>
  <si>
    <t>DE Delaware</t>
  </si>
  <si>
    <t xml:space="preserve">CT Conneticut </t>
  </si>
  <si>
    <t>NV Southern Nevada (Las Vegas)</t>
  </si>
  <si>
    <t>PA Greater Philadelphia</t>
  </si>
  <si>
    <t>FL Greater Miami</t>
  </si>
  <si>
    <t xml:space="preserve"> </t>
  </si>
  <si>
    <t>Est.</t>
  </si>
  <si>
    <t>Staff FTE</t>
  </si>
  <si>
    <t>19/20</t>
  </si>
  <si>
    <t>TN Knoxville</t>
  </si>
  <si>
    <t>VA Richmond</t>
  </si>
  <si>
    <t>MI Western (Grand Rapids)</t>
  </si>
  <si>
    <t>Completed Students 18/19</t>
  </si>
  <si>
    <t>Students Reached 18/19</t>
  </si>
  <si>
    <t>Students Reached 19/20</t>
  </si>
  <si>
    <t>Completed Students 19/20</t>
  </si>
  <si>
    <t>Completed Mentors &amp; TLs 18-19</t>
  </si>
  <si>
    <t>Completed Mentors &amp; TLs 19-20</t>
  </si>
  <si>
    <t>CA Los Angeles/Orange County</t>
  </si>
  <si>
    <t>DC (Greater Washington Metro Area)</t>
  </si>
  <si>
    <t>MI Western Michigan (Grand Rapids)</t>
  </si>
  <si>
    <t>Region</t>
  </si>
  <si>
    <t>Delaware</t>
  </si>
  <si>
    <t>FL Dade County (Miami)</t>
  </si>
  <si>
    <t>MA Boston/Cambridge</t>
  </si>
  <si>
    <t>MI Southeast Michigan (Detroit)</t>
  </si>
  <si>
    <t>NY Buffalo (Western NY)</t>
  </si>
  <si>
    <t>TN Chattanooga and SE Tennessee</t>
  </si>
  <si>
    <t>UT - Utah (Salt Lake City)</t>
  </si>
  <si>
    <t>WA Seattle, Eastside &amp; Tacoma</t>
  </si>
  <si>
    <t>Executive Board</t>
  </si>
  <si>
    <t>Advisory Council</t>
  </si>
  <si>
    <t>Other (please specify)</t>
  </si>
  <si>
    <t xml:space="preserve">From (month) - </t>
  </si>
  <si>
    <t xml:space="preserve">To (month) - </t>
  </si>
  <si>
    <t>September</t>
  </si>
  <si>
    <t>April</t>
  </si>
  <si>
    <t>October</t>
  </si>
  <si>
    <t>May</t>
  </si>
  <si>
    <t>January</t>
  </si>
  <si>
    <t>February</t>
  </si>
  <si>
    <t>March</t>
  </si>
  <si>
    <t>CT (Hartford, New Haven, New Britain,Bridgeport)</t>
  </si>
  <si>
    <t>November</t>
  </si>
  <si>
    <t>PA Central (Cumberland, Dauphin, Lancaster, York counties)</t>
  </si>
  <si>
    <t>Rochester Institute of Technology</t>
  </si>
  <si>
    <t>What can ACE National do to assist your affiliate in the coming year?</t>
  </si>
  <si>
    <t>Does your affiliate have any notable developments or achievements to highlight for the past year?</t>
  </si>
  <si>
    <t>20/21</t>
  </si>
  <si>
    <t>Completed Students 20/21</t>
  </si>
  <si>
    <t>Students Reached 20/21</t>
  </si>
  <si>
    <t>Completed Mentors &amp; TLs 20-21</t>
  </si>
  <si>
    <t>December</t>
  </si>
  <si>
    <t>August</t>
  </si>
  <si>
    <t>NY Upstate  (Albany)</t>
  </si>
  <si>
    <t>ON Toronto (Canada)</t>
  </si>
  <si>
    <t>GA Savannah</t>
  </si>
  <si>
    <t>CA Capital (Sacramento)</t>
  </si>
  <si>
    <t>Institutions that match ACE scholarships</t>
  </si>
  <si>
    <t>No BOD Tiers</t>
  </si>
  <si>
    <t>Associate/Jr. BOD</t>
  </si>
  <si>
    <t>20/21 Totals</t>
  </si>
  <si>
    <t>19/20 Totals</t>
  </si>
  <si>
    <t>19-20 TOTAL</t>
  </si>
  <si>
    <t>Internships</t>
  </si>
  <si>
    <t>MI Capital Region (Lansing Area)</t>
  </si>
  <si>
    <t>HS Scholarship Recipients</t>
  </si>
  <si>
    <t>Alumni Scholarship Recipients</t>
  </si>
  <si>
    <t xml:space="preserve">CA SF Bay Area </t>
  </si>
  <si>
    <t>20-21 TOTAL</t>
  </si>
  <si>
    <t>21-22 TOTAL</t>
  </si>
  <si>
    <t>June</t>
  </si>
  <si>
    <t>N/A</t>
  </si>
  <si>
    <t>We have no alumni outreach or support at this time.</t>
  </si>
  <si>
    <t>How does your affiliate support alumni? (Check all that apply.)</t>
  </si>
  <si>
    <t>We rely on individual mentors to maintain contact and support alumni.</t>
  </si>
  <si>
    <t>We provide alumni scholarships.</t>
  </si>
  <si>
    <t>We provide alumni internships.</t>
  </si>
  <si>
    <t>We have a newsletter/website for alumni.</t>
  </si>
  <si>
    <t>We encourage alumni to come back as mentors.</t>
  </si>
  <si>
    <t>We invite alumni to different ACE events.</t>
  </si>
  <si>
    <t>We have alumni involvement on board (alumni board seat, alumni committee, etc.).</t>
  </si>
  <si>
    <t>We recognize our alumni and share their stories on social media and in other communications.</t>
  </si>
  <si>
    <t>What other ways does your affiliate support alumni? (Please explain)</t>
  </si>
  <si>
    <t>Indiv. Mentors</t>
  </si>
  <si>
    <t>Scholarships</t>
  </si>
  <si>
    <t>No contact</t>
  </si>
  <si>
    <t>Alum. Mentors</t>
  </si>
  <si>
    <t>Events</t>
  </si>
  <si>
    <t>Share stories</t>
  </si>
  <si>
    <t>Site/Newsletter</t>
  </si>
  <si>
    <t>21/22 TOTALS</t>
  </si>
  <si>
    <t>Students Reached 21/22</t>
  </si>
  <si>
    <t>Completed Students 21/22</t>
  </si>
  <si>
    <t>Completed Mentors &amp; TLs 21-22</t>
  </si>
  <si>
    <t>TOTALS</t>
  </si>
  <si>
    <t>X</t>
  </si>
  <si>
    <t>*HS and Alum Scholarships were not broken out prior to 21-22</t>
  </si>
  <si>
    <t>HS Scholarship $</t>
  </si>
  <si>
    <t>Alumni Scholarships $</t>
  </si>
  <si>
    <t>ACE Database</t>
  </si>
  <si>
    <t>Affiliate Program Report Survey</t>
  </si>
  <si>
    <t>National Scholarships</t>
  </si>
  <si>
    <t>Affiliate + National Total</t>
  </si>
  <si>
    <t>PAST PROGRAM YEARS</t>
  </si>
  <si>
    <t>HS + Alum*</t>
  </si>
  <si>
    <t>MI Capital Region (Lansing)</t>
  </si>
  <si>
    <t>SCHOLARSHIP VALUE TOTALS (including national)</t>
  </si>
  <si>
    <t>FL Palm Beach</t>
  </si>
  <si>
    <t>ID Idaho</t>
  </si>
  <si>
    <t>MO Ozarks</t>
  </si>
  <si>
    <t>21/22</t>
  </si>
  <si>
    <t>Completed Students 22/23</t>
  </si>
  <si>
    <t>Students Reached 22/23</t>
  </si>
  <si>
    <t>Completed Mentors &amp; TLs 22-23</t>
  </si>
  <si>
    <t>FL Southwest (Fort Myers)</t>
  </si>
  <si>
    <t>PA Lehigh Valley</t>
  </si>
  <si>
    <t>ACE Historical Historical Total</t>
  </si>
  <si>
    <t>TOTAL for PY 2022-2023</t>
  </si>
  <si>
    <t>Net from 21-22</t>
  </si>
  <si>
    <t>X = Did not run program in 22-23</t>
  </si>
  <si>
    <t>did not complete 22-23 PR</t>
  </si>
  <si>
    <t>2022-2023</t>
  </si>
  <si>
    <t>22/23 TOTALS</t>
  </si>
  <si>
    <t>CA SF Bay Area (incl. Oakland, San Jose, Contra Costa)</t>
  </si>
  <si>
    <t>FL Palm Beach &amp; Martin County</t>
  </si>
  <si>
    <t>We make our graduating seniors and alumni aware of the alumni database and encourage them to register there</t>
  </si>
  <si>
    <t xml:space="preserve">Hope to start offering alumni scholarships and sharing stories on social </t>
  </si>
  <si>
    <t>We have an alumni committee that regularly reaches out to alumni.  We ask for communication from alumni prior to sending their alumni scholarship check.  We make outreach with all internship and job opportunities that are presented to us.</t>
  </si>
  <si>
    <t>To further detail one of the above checkboxes, we have alumni involvement on our BOD that are now AEC professionals in our local community after graduating university and starting their careers.  We currently have two local ACE alumnus that were local ACE high school students several years ago.</t>
  </si>
  <si>
    <t>Starting an Alumni instagram page</t>
  </si>
  <si>
    <t>This is definitely a work in progress, but we are working on it.</t>
  </si>
  <si>
    <t>We invite them to ACE events.</t>
  </si>
  <si>
    <t>Specially tailored webinars; one on one mentoring; Ambassadors on college campuses</t>
  </si>
  <si>
    <t>No other ways currently.</t>
  </si>
  <si>
    <t>I reach out each month to check in and will match a mentor for each Alumni to check in with them going forward</t>
  </si>
  <si>
    <t>This is a big initiative for us to grow over the next couple of years. We did just have an alumni event, but a lot of our support has been encouraging students to reach out if they need anything and tackling their asks on a case by case basis. We've also had our alumni help us plan high school events at their colleges, ask them to volunteer, and ask them to help us recruit.</t>
  </si>
  <si>
    <t>We track &amp; stay in touch with scholarship recipients.</t>
  </si>
  <si>
    <t>Database</t>
  </si>
  <si>
    <t>Other (write-in)</t>
  </si>
  <si>
    <t>NewSchool of Architecture offers a discount off their tuition. Not matching.</t>
  </si>
  <si>
    <t>University of Hartford</t>
  </si>
  <si>
    <t>University of Florida and Florida A&amp;M University</t>
  </si>
  <si>
    <t>University of Florida</t>
  </si>
  <si>
    <t>University of Louisville Speed School of Engineering</t>
  </si>
  <si>
    <t>Capital Technology University</t>
  </si>
  <si>
    <t>Lawrence Tech Univ, University Detroit Mercy</t>
  </si>
  <si>
    <t>Lawrence Tech</t>
  </si>
  <si>
    <t>University of Nebraska College of Engineering and Metropolitan Community College</t>
  </si>
  <si>
    <t xml:space="preserve">U of Akron, Kent State, Cleveland State and Cuyahoga Community College </t>
  </si>
  <si>
    <t>Kent State University and Stark State College</t>
  </si>
  <si>
    <t>Thomas Jefferson University</t>
  </si>
  <si>
    <t xml:space="preserve">S </t>
  </si>
  <si>
    <t>Chapter level advisory boards</t>
  </si>
  <si>
    <t>As we have grown since 2008, we may evolve into a tiered BOD with an EXCOM of former BOD leaders.</t>
  </si>
  <si>
    <t>We have not in the past, but are starting an Associate board this year in 2023</t>
  </si>
  <si>
    <t xml:space="preserve">Emeritus Board established. </t>
  </si>
  <si>
    <t>Committees</t>
  </si>
  <si>
    <t>This past year, we did not utilize a tiered board structure but are planning to transition into one this upcoming year.</t>
  </si>
  <si>
    <t>Board of Directors</t>
  </si>
  <si>
    <t>We have subcommittee within the board currently, but may restructure as we try to grow the program.</t>
  </si>
  <si>
    <t>Board Committees</t>
  </si>
  <si>
    <t>Board Committees; Alumni Committee; Mentor Committee</t>
  </si>
  <si>
    <t>Board of 3; Committee Chairs of 5</t>
  </si>
  <si>
    <t>Committee structure</t>
  </si>
  <si>
    <t>Over the last few months, we decided to transition away from our Associate Board and focus on a committee structure.</t>
  </si>
  <si>
    <t>22-23 TOTAL</t>
  </si>
  <si>
    <t xml:space="preserve">In the program year of 2022-2023, the Birmingham Affiliate was selected to receive a scholarship for one of our top seniors from the HCA Foundation. We would like to know more about these opportunities for our students. </t>
  </si>
  <si>
    <t xml:space="preserve">This past year was our first year back from COVID, the Birmingham Affiliate was able to provide all 5 of our seniors with scholarships to further their education in an ACE related field. </t>
  </si>
  <si>
    <t>Successfully executed an online program.  Provided our program to students in El Paso Texas through our virtual program and assisted them financially to come to Phoenix for the Showcase.</t>
  </si>
  <si>
    <t xml:space="preserve">Paulette Dallas was a key partner in developing the agenda for our strategic plan as well a facilitating the planning session. </t>
  </si>
  <si>
    <t>For first full year of program since incorporating:   - $12,500 in scholarships  - sent one student to summer camp  - placed 5 students in externships  - issued "RFP" to students and they presented projects at final celebration</t>
  </si>
  <si>
    <t>Access to national database for students and alumni.</t>
  </si>
  <si>
    <t>5th sponsor - school Romona HS build team.</t>
  </si>
  <si>
    <t>Continue to find and offer grant opportunities such as the Black &amp; Decker opportunity.  Continue to encourage big National sponsors to get their local offices involved through mentoring.</t>
  </si>
  <si>
    <t>We had another successful Build Day at California State University, Long Beach, with great support from PCL, Swinerton and Turner Construction. Playhouses were built and donated to Habitat for Humanity and a shelter in Venice.</t>
  </si>
  <si>
    <t xml:space="preserve">1.Produce a one-pager marketing piece that we can print out, eblast out, share etc. I need boiler plate verbiage on what the program is, why it's important and why someone should get involved. I have tried for years to come up with a comprehensive 'blurb' or explainer. We all seem to take for granted that everyone knows how, why, what ACE Mentor is.   2. Please create a comprehensive list of ALL the Trades. A simple list of 20 Trades. I am going through various websites (AGC, ABC etc), but there is not a full, total list of them all.  3. Maybe focus on the Trades more. How can we connect with the Electricians, the HVAC, Plumbers etc?  Is there a national way? We talk about exposing the kids to the Trades...but HOW are we actually doing this on the ground? What are the other Affiliates doing? What is the action for communicating with these various groups? </t>
  </si>
  <si>
    <t xml:space="preserve">Yes! Trades Day at SeaWorld was awesome!  And one of our students won the CMiC Scholarship for $40k. So exciting!  Several industry Golf Tournaments decided to give us their proceeds. </t>
  </si>
  <si>
    <t>Continue to connect us with national mentor firms.  Provide resources and/or strategies for making stronger connections with trades organizations.</t>
  </si>
  <si>
    <t>Successful launching/operation of Associate Board. Committees are actually starting to do the "work of the board" rather than loading tasks onto the board.  Positive working relationship with part-time Executive Administrator, which we'll plan to continue.  Went back to in-person year-end celebration hosted at two Gensler sites simultaneously and connected virtually.  Started a new team in Fremont (Alameda County).  Two of our San Jose seniors/scholarship recipients were also National Scholarship recipients (CMiC and Gensler).  Strong Summer Experience programs for a number of our students.  Emiliano Sanchez recognized as an Outstanding School Champion.  Two successful Trades Day events in Oakland, utilizing Black &amp; Decker grant.</t>
  </si>
  <si>
    <t>Keep growing the summer experience--especially stipends</t>
  </si>
  <si>
    <t>Most students every--167 students active at end of year 70% retention rate</t>
  </si>
  <si>
    <t>A focus on alumni is important in growing/strengthening the program and it's benefits to students.</t>
  </si>
  <si>
    <t>NA</t>
  </si>
  <si>
    <t>We feel adequately supported by ACE National at this time.</t>
  </si>
  <si>
    <t>Main focus is to keep the two existing school's active and continue to get graduating ACE Students that are not heading to full time higher education placed in companies</t>
  </si>
  <si>
    <t>As mentioned in a previous section, ACE National does a good job with support.  We have no complaints.  Our challenge is to get more and better commitment from Board Members, Mentors and Volunteers.  Everybody is busy with their "day job" so it's often challenging to commit time.</t>
  </si>
  <si>
    <t>We believe we achieved a good balance this past year coming out of the COVID years that we will continue into this year.  We split up our meetings between in-person and virtual.  In-person meetings are specifically for teams working on their projects.  These are in classrooms during the day so we have great engagement.  The virtual meetings are for the guest speakers.  Although we don't get great live participation, we record the meetings and put them on YouTube.  We then provide a 5-question quiz to each teacher to make sure the students watch the YouTube recordings.    We're also proud that we issued three scholarships by our affiliate.  $5,000, $2,500 and $1,250.  We had a great presentation night where students received the scholarships, we did final presentations and announced a team winner.</t>
  </si>
  <si>
    <t>National scholarship opportunities are always great!</t>
  </si>
  <si>
    <t>Since starting ACE in Central Florida in 2008, we're just under $200K in scholarships awarded in 15 years!</t>
  </si>
  <si>
    <t>Keep encouraging and providing direction for the affiliates.</t>
  </si>
  <si>
    <t>1. Follow up on staff resources mentioned at last webinar.   2. Continued support in HCA and CMiC scholarships   3. Continued connections to national sponsors</t>
  </si>
  <si>
    <t>1. Hosted inaugural Diversity Celebration and College Tour  2. Hosted Technology Bootcamp for students who didn't have access to software used in industry - AutoCAD, Revit and SketchUp  3. Completed Strategic Planning  4. Expanded to 2 additional schools  5. Hosted 3 schools outside of regular program to attend Trades Day</t>
  </si>
  <si>
    <t xml:space="preserve">Help engage board support and participation </t>
  </si>
  <si>
    <t xml:space="preserve">Record dollars and scholarship money given.   Record attendance   Record involvement from mentors </t>
  </si>
  <si>
    <t xml:space="preserve">We loved the multiple nationally sponsored 'internships' available to ACE Hawaii this year. We were able to fill 5 internships and had even more applicants. I hope this will continue next year - it was very successful. If we could increase the number of paid positions, we would likely fill them. </t>
  </si>
  <si>
    <t xml:space="preserve">Primary accomplishment was being able to roll out the internship program. Even though it is developed and funded at the national level, it was a surprising amount of work to get companies committed. Everyone who participated seemed to really enjoy the program. We plan to continue it next year and will announce/advertise the program earlier in the calendar year. </t>
  </si>
  <si>
    <t>Any additional financial aid opportunities to send to students,  Summer "camps" to continue learning or exploring career paths,  Opportunities to connect with other affiliates? For students, mentors or ACE boards for networking and sharing concepts or ideas</t>
  </si>
  <si>
    <t>Record amount of scholarship dollars awarded,  3 successful externships this summer for ACE students working with local companies,  STEM day at the Iowa State Fair with a lego build stand</t>
  </si>
  <si>
    <t>1. Help with fundraising ideas / support.  2. Promote / expand ACE summer camp.  3.  We are not familiar with the DEI pledge, please send us information on this.</t>
  </si>
  <si>
    <t xml:space="preserve">1.  Our program is over 50% female in students and mentors.  2.  100% of our scholarships went to female students.  3.  100% of our summer camp trips went to female students.  4.  Looking back, we had a very successful first year as an affiliate.  Looking to improve next year. </t>
  </si>
  <si>
    <t xml:space="preserve">Graphics: We need a refresh for all of our materials and would love some graphics assistance for our big event, if you have someone who does that work.  Resources: We are developing a curriculum and would like to see Tools continually refreshed to add more activities for mentors.  Mentor Training: We have lots of training needs in terms of helping students with learning differences, navigating difficult students/dynamics, etc. Virtual is great but I would also LOVE to have someone come to Chicago to offer special trainings! </t>
  </si>
  <si>
    <t xml:space="preserve">We did our first ever Trades Day. It was great!   While we didn't have our biggest internship year, we had 36 students placed which was our best since the pandemic.  It isn't reflected on this form, but we host a one-week Construction Camp for 19 students, in partnership with Walsh Construction. We also had 2 Design Build workshops serving 35 students. Those workshops paid an additional $48,000 in scholarships that was NOT accounted for in the other numbers I reported. </t>
  </si>
  <si>
    <t xml:space="preserve">Provide one page flyer with national numbers for corporations interested in ACE. </t>
  </si>
  <si>
    <t>Our Trades Day  One team utilized Minecraft for their fly over presentation.   Raised an affiliate record scholarship dollars of $87k</t>
  </si>
  <si>
    <t>Continue to have RD involvement (virtually) in Board meetings for planning and discussion.</t>
  </si>
  <si>
    <t>Our affiliate provides a program within a school classroom setting using a former mentor/board member in a teaching role.  Through his efforts the school has developed an Architectural pathway for students to explore the building and design environment.    This past year we also had student teams participate in Technology Student Association (TSA) High School Competition.  We had student teams achieve 4th place In Architectural Design and 6th place in Structural Design and Engineering at the 2023 National TSA Conference.  We are planning on integrating some of the requirements for the 2024 Competition into our curriculum this year.</t>
  </si>
  <si>
    <t>ACE National scholarship opportunities, review strategic plan, recruitment ideas for mentors and schools.</t>
  </si>
  <si>
    <t>2 ACE alumni that are currently studying Architecture at Tulane University served as Mentors last year. Both ACE teams had wonderful projects and student engagement.</t>
  </si>
  <si>
    <t xml:space="preserve">We learned a lot at the National Affilates meeting, and we hope to continue to learn from our peers. In particular, we'd like to dive deeper into the marketing presentation and to sharpen our skills at marketing. </t>
  </si>
  <si>
    <t xml:space="preserve">1 - Boston had our first Trade Day since 2020, on November 19, 2022, with 65 high school students from 17 high schools learning from 25 tradespeople in the following trades: carpentry, BIM, demolition/laborers, masonry, electrical, HVAC, and surveying.    2 -  33 high school students and 3 alumni were placed in paid internships or ACE Summer Experiences in Boston in 2023.    3 - We awarded $210,000 in scholarships to 31 seniors in the Class of 2023, the most ever, and awarded our largest single scholarship of $20,000 to one of those students.   4 - Boston raised more than $613,000 at our ACE Networking Event on June 22, 2023, a 15% increase over our record-breaking revenue raised at the 2022 event. We have significant involvement from developers, which has provided us with the traction to grow the dollars raised.   5 - Boston also received grant support from the Cummings Foundation (year two of a two-year award at $50,000 annually), the Avison Fund ($10,000), and the Mass Service Alliance ($5,000).  6 - We have added two teams for the after-school program beginning in October 2022, for a total of seven teams: six in person and one virtual. 115 students completed the program, and we had record numbers of attendees at our Student Showcase in March.   7 - Boston had an in-person event for our alumni in May 2023 in collaboration with NOMA, drawing 25 alumni and mentors back.   8 - Boston deepened our relationship with NOMA, offering 3 in-person events with bosNOMA this year, and also ran events with SHPE, PWC, and NSBE.   9 - We once again sent a student to ACE Summer Camp in Denver, for the second time in our history.  </t>
  </si>
  <si>
    <t>Held our first Trades Day in April 2023.</t>
  </si>
  <si>
    <t xml:space="preserve">We would like more guidance on providing continuing resources for alumni and for fundraising. </t>
  </si>
  <si>
    <t xml:space="preserve">We are seeking to strengthen our internship program and have developed an online platform for this endeavor. We would love to see this happen on the national level. </t>
  </si>
  <si>
    <t>We are celebrating our 20th year.</t>
  </si>
  <si>
    <t xml:space="preserve">More opportunities to connect with other affiliates – maybe of a similar size or a bit bigger – to share some thoughts. It would be helpful to talk with other folks about what they’ve done strategically and in terms of fundraising, and maybe for us to share some things that we’ve found successful. </t>
  </si>
  <si>
    <t>-Held a Women in ACE panel discussion as part our student recruitment, it was extremely successful and we'll be bringing it back again this year.    -Awarded our largest amount of scholarships totaling $15,000</t>
  </si>
  <si>
    <t xml:space="preserve">Support for our website and outreach.     Engagement with national firms to drive local participation. </t>
  </si>
  <si>
    <t>Assist with leadership transitions, board firm recruitment, help increase mentor base</t>
  </si>
  <si>
    <t xml:space="preserve">2022-2023 saw the largest number of students we have ever mentored and the most teams in program history.  It was also one of our largest fundraising efforts to date. </t>
  </si>
  <si>
    <t>We are extremely proud in our efforts to restructure our program after COVID. We have been able to partner with local school districts and incorporate our program into their curriculum. The students attend activities during the school day and our participation has been great. Something that we were nervous about coming off of the pandemic and essentially having to shut down our operations without being able to interact with students. I am proud of our board and our ability to keep our program alive and even grow it this coming program year.</t>
  </si>
  <si>
    <t xml:space="preserve">1. Growth of Trades Day through partnerships - by partnering with Central Piedmont Community College &amp; ABC Carolinas, we were able to host over 400 students at Trades Day. We were able to cover all costs with SBD Grant and vendor sponsorships.  2. Growth of Teams - We added two new school based teams, bringing our total to eight locations in Metro Charlotte. </t>
  </si>
  <si>
    <t xml:space="preserve">- Since our affiliate is strictly all voluntary, try and keep in mind adding additional admin responsibilities is a burden.  - Some thoughts/ideas on how to allow students to learn 3D software, such as sketch-up.  Sketch up had tutorials, but many of our students say it is not real user friendly.    - How to post on social media and add the ACE logo on the post so we can get our students, mentors and board members posting more of the ACE successes that occur here in our affiliate.  </t>
  </si>
  <si>
    <t>- We had a first Trades Day Program this past April  - We are beginning our 18th year as an affiliate</t>
  </si>
  <si>
    <t>We would like to see the national board provide benefit package for Executive Director position</t>
  </si>
  <si>
    <t>We have summer programs that are unique....already discussed these with Vicki</t>
  </si>
  <si>
    <t xml:space="preserve">Be open for questions and support as I get my feet under me in steering the board. </t>
  </si>
  <si>
    <t xml:space="preserve">The team that I led at Portsmouth High School took it upon themselves to do a full Revit model of their project and grab snapshots of it.  The work was past anything that I could do without help.  </t>
  </si>
  <si>
    <t>Help recruit national firms to engage locally, assist with strategic planning, discussion on mentor and staff training, and updated materials, including Spanish.</t>
  </si>
  <si>
    <t>Currently, we are in the best financial position we have ever been. We are beginning outreach with industry organizations to form a new advisory board in the upcoming ACE season.</t>
  </si>
  <si>
    <t>I would like to understand how the other affiliates leverage paid employees and volunteers to accomplish everything that needs to be done for the program. Right now, it seems like we don't have enough volunteers willing to take on bigger roles like creating the curriculum.</t>
  </si>
  <si>
    <t>Just consistently growing year after year by improving outreach. This year, we are offering as many in person recruitment sessions as we can.</t>
  </si>
  <si>
    <t xml:space="preserve">We need help raising money.  We also struggle to find proactive volunteers in our market. </t>
  </si>
  <si>
    <t>We made a playhouse which was donated to Make A Wish</t>
  </si>
  <si>
    <t>ACE National could become a resource to affiliates (as opposed to running programs) this would include providing materials that could be used in recruiting mentors and students; helping solve common issues that are seen at multiple affiliates, providing general information about the industry (i.e. percentage of women in engineering; starting salaries; etc.).  ACE National has started to run programs that then fall on the affiliates to implement and are contacting students and alumni who come back to the affiliate for more information that we do not have...it is in conflict instead of in concert with our efforts.</t>
  </si>
  <si>
    <t>Mentor Leadership Program; expansion of the college ambassador program; introducing workbooks to mentors to better track team progress; conducted multiple focus groups with stakeholders and developed a new/updated strategic plan.</t>
  </si>
  <si>
    <t>Continue with funding opportunities such as Work Day Grant, Summer Workplace Experience, etc.  Help offset cost for administrative assistant.  Provide grant writing support.</t>
  </si>
  <si>
    <t>- 4 students placed in Summer Workplace Experience positions.  - $36,000 in scholarships and tool vouchers.  - $32,000 National CiMC award winner.  - First year we had home schooled students participate.  - Placed two seniors into trades positions upon graduating from high school.</t>
  </si>
  <si>
    <t xml:space="preserve">Assist with Social Media templates.  Provide outreach to more Architects. </t>
  </si>
  <si>
    <t xml:space="preserve">Operational staffing and potentially technology is critical to sustaining and growing affiliate.    Additional and improved marketing templates for social media and recruitment    Additional camps for students to provide exposure to career and skill areas.   </t>
  </si>
  <si>
    <t>National winners at CMiC scholarship; Exemplary Teacher and Mentor of the Year.    Secured $120,000 from four sources for 2023 and $250K ($78K annually) for 2024-26</t>
  </si>
  <si>
    <t xml:space="preserve">Nothing at this time. Stay tuned.  :)  </t>
  </si>
  <si>
    <t>The past year we saw the largest number of students who've participated in the program. 54 students were active. This marked an increase of 14 students from the previous year.</t>
  </si>
  <si>
    <t>Please have a Regional Director assigned to us soon.  Darius was such a wonderful person to work with.  He was so helpful, thoughtful, and responsive.  I really hope you can find someone just like him again.</t>
  </si>
  <si>
    <t>Our board member Geoff Wopershall was a key player involved in getting Mason Reith back on his career pathway.  Mason was awarded a CMiC scholarship during Covid but did not redeem it.  Katie reached out to ask why.  I contacted Mason through his mom at first and learned of the financial challenges they were having.  After many failed attempts at trying to find Mason work in the industry so he can pay for college,  Geoff was able to talk to Mason, walk him through the process of enrolling at Stark State College ANNNND assisted in getting Mason a job at Diebold.  We recently awarded Mason an Alumni Scholarship of 2,000.      We also have a recent Alum in Melissa Adrion coming back to mentor at her Alma Mater (Ellet) because she wants to be a representative of someone of color going into the career pathway of Engineering.    Now that we do not have the vaccincation requirement, another Alumn Sam Brunelle is returning to Ellet (his Alma Mater) to mentor as well.</t>
  </si>
  <si>
    <t>Nothing at the moment.  Obtaining assistance to expand out to Vancouver, BC</t>
  </si>
  <si>
    <t>First year of successful operations.  One program which we hope to build out to two in GTA.  Expect to have Vancouver start this fall as well.</t>
  </si>
  <si>
    <t>We have officially surpassed $1 million in locally awarded scholarships since 2006-07.</t>
  </si>
  <si>
    <t xml:space="preserve">Continue to provide support for summer externships, summer learning opportunities, and trades day events.  </t>
  </si>
  <si>
    <t>Our Annual Golf Outing, Giant Jenga Tournament, and Scholarship Breakfast continue to be successful fundraising events which support our programming goals!  Our Design &amp; Build Team also completed Phase 3 of its partnership with Houseman Recreation Center -- this included working in collaboration with community members to design and implement improvements to the Center's public areas.</t>
  </si>
  <si>
    <t>Help with fundraising opportunities for students.</t>
  </si>
  <si>
    <t xml:space="preserve">Help relocate the Blackstone Valley Team to a Massachusetts based affiliate.  Provide more current web and promotional content - including informational materials.  Help us establish relationships with local schools by spreading ACE Program recognition.     </t>
  </si>
  <si>
    <t>We fundraised and awarded our highest scholarship amounts since the birth of the chapter.  We are growing as a board!  One of our seniors earned a CMiC scholarship.  We are currently planning our first Trades Day event.  We have established monthly networking events to recruit volunteers.</t>
  </si>
  <si>
    <t xml:space="preserve">Let us know about additional scholarship opportunities and grants for the students. If there are any webinars we can show our students, that would be great to tap into. </t>
  </si>
  <si>
    <t xml:space="preserve">Engaging alumni through scholarships and outreach events. Provide marketing templates, or possible marketing intern for engagement and informational purposes on a local level. </t>
  </si>
  <si>
    <t xml:space="preserve">We had our first CMiC recipient and gave out the largest sum of scholarships locally this year. </t>
  </si>
  <si>
    <t>We are very pleased with the assistance we received regionally and nationally. We have never had a question that has not been answered. Thanks for all you do!</t>
  </si>
  <si>
    <t>Started trades day, increased donor outreach, increased scholarship amounts and numbers.</t>
  </si>
  <si>
    <t>Keep doing what you are doing! Any connections to local sponsors is always appreciated!</t>
  </si>
  <si>
    <t>We successfully exceeded our numbers from pre-covid! This included students who finished the program and $$ given in scholarships.</t>
  </si>
  <si>
    <t>Would be great to hear more about what Nationals is doing for ACE and to have someone highlight the resources that Nationals has for our entire board.  Would love to do a Texas Affiliate meeting.</t>
  </si>
  <si>
    <t xml:space="preserve">We had our first Alumni Event in July. We had 155 register and 110 attend.  We had former students, mentors, teachers and board participation.  We had food/beverages, games, a panel discussion and a raffle.  It was very successful and we plan to do this every year.  </t>
  </si>
  <si>
    <t>Connections to National partners/sponsors for local support; continue to help with sharing best practices with other affiliates through webinars, newsletter features, quarterly staff meetings, etc.; continued connections with other affiliate staff.</t>
  </si>
  <si>
    <t>Last year was our first year back in person with students since 2020, so it was a big year for us: we reopened 5 in person mentoring locations while maintaining a virtual location, we saw student participation grow by 400% from the previous year, celebrated our 10th Annual Build It Forward event, got 14 high school students into either SWE positions or direct hire positions in the AEC industry, and handed out almost $50k in scholarships. Finally, we will be celebrating 15 years this year!</t>
  </si>
  <si>
    <t xml:space="preserve">Assistance from ACE National regarding a full or part-time staff member would be much appreciated.  It is also worth expressing appreciation for the abundance of resources available to Board members, mentors, school champions and students alike on the ACE National website. Continuing to provide and making those resources accessible to our affiliate would be great. </t>
  </si>
  <si>
    <t xml:space="preserve">We're very proud one of our mentors, Doug Nunnelly was selected as a 2023 ACE-ENR Outstanding Mentor. Doug is a wonderful supporter of the ACE Program and our affiliate in general and exemplifies the power of the relationships our program is building with our students, mentors, and participating professional community.     We're very proud one of our students, Kiera Ocampo was selected to received a CMIS Allen Berg Memorial Scholarship. Kiera is a wonderful student and indicative of the talent, ingenuity and promising future of students working their way through our affiliate.      Our affiliate is excited about our externship program which was sustained through the 2023 Summer.  We're optimistic this program is deepening our affiliate's presence and relationship with the ACE professional community and showcasing our student's talent, promising futures, and potential for contributing to and becoming part of the greater San Antonio workforce.      </t>
  </si>
  <si>
    <t>help stategic plan</t>
  </si>
  <si>
    <t xml:space="preserve">We have 4 ace externs this summer. </t>
  </si>
  <si>
    <t xml:space="preserve">We broke our pre-pandemic student and mentor enrollment records. We're back in the game! </t>
  </si>
  <si>
    <t xml:space="preserve">We are looking to launch a meaningful Transformative Partnerships campaign.  We could use advice with that.  We have recently changed from MKE to include Madison.  We have some administrative questions around record keeping, accounting for ‘designated’ funds between the two geographies.    We are interested in having a paid staff person.  We could use some ‘best practices’ help with that.  </t>
  </si>
  <si>
    <t xml:space="preserve">Introduced Trades Day to our complement of mentoring  Have changed our name to ACE M of Wisconsin, and have included Madison.  Changed our organizational structure to include committees, with the intention of driving ‘blocking and tackling’ to a broader group.  </t>
  </si>
  <si>
    <t>FL E (Jacksonville)</t>
  </si>
  <si>
    <t>MI Seast Michigan (Detroit)</t>
  </si>
  <si>
    <t>NV Sern Nevada (Las Vegas)</t>
  </si>
  <si>
    <t>MI Wern Michigan (Grand Rapids)</t>
  </si>
  <si>
    <t>NY Buffalo (Wern NY)</t>
  </si>
  <si>
    <t>PA Wern (Pittsburgh)</t>
  </si>
  <si>
    <t xml:space="preserve">Data Source:  </t>
  </si>
  <si>
    <t>It is part of ACE's mission to increase the diversity, equity, and inclusion, in the design/construction industry workforce. This requires proactively recruiting students and volunteers from communities traditionally underrepresented in the industry. What efforts, if any, is your affiliate undertaking to achieve this goal? (select all that apply)</t>
  </si>
  <si>
    <t>We took ACE's DEI Pledge as an affiliate to demonstrate our commitment to being agents of change</t>
  </si>
  <si>
    <t>Actively developing relationships with schools predominately drawing students from underrepresented communities.</t>
  </si>
  <si>
    <t>Actively developing relationships with organizations made up of professionals underrepresented in the industry  (e.g., Women in Construction, National Society of Black Engineers, etc.)</t>
  </si>
  <si>
    <t>Providing scholarships and other opportunities specifically for students from underrepresented communities.</t>
  </si>
  <si>
    <t>Including diversity, equity &amp; inclusion (DEI) goals as a part of the affiliate's strategic plan.</t>
  </si>
  <si>
    <t>Recruiting more mentors who reflect the diversity of the U.S.</t>
  </si>
  <si>
    <t>Our affiliate does not make any special efforts to recruit participants underrepresented in the design/construction industry.</t>
  </si>
  <si>
    <t>Other (please explain)</t>
  </si>
  <si>
    <t>We accept whoever wants to be part of the program. It's a longer more complex answer. Let me know if you want more details.</t>
  </si>
  <si>
    <t>Our affiliate is in a diverse community so we have natural diversity as part of our program.  So we don't need to do anything special to achieve diversity.</t>
  </si>
  <si>
    <t>Underrepresented communities are a consideration as part of the scholarship application review.</t>
  </si>
  <si>
    <t>Our scholarship application prioritized DEI.</t>
  </si>
  <si>
    <t>Recruiting for local programs like Perkins + Will's "Black in Design" program</t>
  </si>
  <si>
    <t>This is something I will look at improving as I step in</t>
  </si>
  <si>
    <t>Actively recruited board members who reflect diversity in the US.</t>
  </si>
  <si>
    <t>we take all steps possible to improve our efforts to be inclusive at all levels of our affliate, board, team leaders, mentors, and students</t>
  </si>
  <si>
    <t>most of our students come from underrepresented background.</t>
  </si>
  <si>
    <t>assigning mentor advocates to students of diverse backgrounds, working with community groups in diverse areas</t>
  </si>
  <si>
    <t>Pledge</t>
  </si>
  <si>
    <t>Trade Orgs</t>
  </si>
  <si>
    <t>Goals</t>
  </si>
  <si>
    <t>Mentors</t>
  </si>
  <si>
    <t>No Effort</t>
  </si>
  <si>
    <t>CT Conneticut</t>
  </si>
  <si>
    <t>PA Central</t>
  </si>
  <si>
    <t>TOTALS:</t>
  </si>
  <si>
    <t>did not complete 22-23 Program Report</t>
  </si>
  <si>
    <t>Virtual Affiliate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</si>
</sst>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45"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1"/>
      <name val="Calibri"/>
      <family val="2"/>
      <scheme val="minor"/>
    </font>
    <font>
      <b/>
      <sz val="12"/>
      <name val="Calibri"/>
      <family val="2"/>
      <scheme val="minor"/>
    </font>
    <font>
      <b/>
      <sz val="11"/>
      <name val="Calibri"/>
      <family val="2"/>
      <scheme val="minor"/>
    </font>
    <font>
      <sz val="11"/>
      <color rgb="FFFF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2"/>
      <color theme="1"/>
      <name val="Calibri"/>
      <family val="2"/>
      <scheme val="minor"/>
    </font>
    <font>
      <b/>
      <sz val="14"/>
      <color theme="0"/>
      <name val="Calibri"/>
      <family val="2"/>
      <scheme val="minor"/>
    </font>
    <font>
      <sz val="11"/>
      <color rgb="FF333333"/>
      <name val="Arial"/>
      <family val="2"/>
    </font>
    <font>
      <b/>
      <sz val="11"/>
      <color rgb="FF333333"/>
      <name val="Arial"/>
      <family val="2"/>
    </font>
    <font>
      <sz val="8"/>
      <name val="Calibri"/>
      <family val="2"/>
      <scheme val="minor"/>
    </font>
    <font>
      <b/>
      <sz val="12"/>
      <color theme="4"/>
      <name val="Calibri"/>
      <family val="2"/>
      <scheme val="minor"/>
    </font>
    <font>
      <b/>
      <sz val="12"/>
      <color rgb="FF00B050"/>
      <name val="Calibri"/>
      <family val="2"/>
      <scheme val="minor"/>
    </font>
    <font>
      <b/>
      <sz val="12"/>
      <color rgb="FFC00000"/>
      <name val="Calibri"/>
      <family val="2"/>
      <scheme val="minor"/>
    </font>
    <font>
      <sz val="12"/>
      <name val="Calibri"/>
      <family val="2"/>
      <scheme val="minor"/>
    </font>
    <font>
      <sz val="12"/>
      <color rgb="FF0070C0"/>
      <name val="Calibri"/>
      <family val="2"/>
      <scheme val="minor"/>
    </font>
    <font>
      <sz val="12"/>
      <color theme="4"/>
      <name val="Calibri"/>
      <family val="2"/>
      <scheme val="minor"/>
    </font>
    <font>
      <sz val="12"/>
      <color rgb="FF00B050"/>
      <name val="Calibri"/>
      <family val="2"/>
      <scheme val="minor"/>
    </font>
    <font>
      <sz val="12"/>
      <color rgb="FFC00000"/>
      <name val="Calibri"/>
      <family val="2"/>
      <scheme val="minor"/>
    </font>
    <font>
      <sz val="12"/>
      <color rgb="FFFF0000"/>
      <name val="Calibri"/>
      <family val="2"/>
      <scheme val="minor"/>
    </font>
    <font>
      <sz val="12"/>
      <color theme="2" tint="-0.249977111117893"/>
      <name val="Calibri"/>
      <family val="2"/>
      <scheme val="minor"/>
    </font>
    <font>
      <sz val="12"/>
      <color theme="1" tint="0.499984740745262"/>
      <name val="Calibri"/>
      <family val="2"/>
      <scheme val="minor"/>
    </font>
    <font>
      <b/>
      <sz val="14"/>
      <name val="Calibri"/>
      <family val="2"/>
      <scheme val="minor"/>
    </font>
    <font>
      <sz val="11"/>
      <color rgb="FF00B050"/>
      <name val="Calibri"/>
      <family val="2"/>
      <scheme val="minor"/>
    </font>
    <font>
      <sz val="12"/>
      <color theme="0" tint="-0.34998626667073579"/>
      <name val="Calibri"/>
      <family val="2"/>
      <scheme val="minor"/>
    </font>
    <font>
      <sz val="9"/>
      <color indexed="81"/>
      <name val="Tahoma"/>
      <family val="2"/>
    </font>
    <font>
      <sz val="10"/>
      <color rgb="FF333333"/>
      <name val="Arial"/>
      <family val="2"/>
    </font>
    <font>
      <sz val="10"/>
      <color theme="1"/>
      <name val="Calibri"/>
      <family val="2"/>
      <scheme val="minor"/>
    </font>
  </fonts>
  <fills count="3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EAEAE8"/>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A6A6A6"/>
      </left>
      <right style="thin">
        <color rgb="FFA6A6A6"/>
      </right>
      <top style="thin">
        <color rgb="FFA6A6A6"/>
      </top>
      <bottom style="thin">
        <color rgb="FFA6A6A6"/>
      </bottom>
      <diagonal/>
    </border>
    <border>
      <left style="medium">
        <color indexed="64"/>
      </left>
      <right/>
      <top style="medium">
        <color indexed="64"/>
      </top>
      <bottom/>
      <diagonal/>
    </border>
    <border>
      <left/>
      <right/>
      <top style="medium">
        <color indexed="64"/>
      </top>
      <bottom/>
      <diagonal/>
    </border>
    <border>
      <left/>
      <right style="thin">
        <color indexed="64"/>
      </right>
      <top/>
      <bottom/>
      <diagonal/>
    </border>
    <border>
      <left/>
      <right/>
      <top/>
      <bottom style="medium">
        <color indexed="64"/>
      </bottom>
      <diagonal/>
    </border>
    <border>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thin">
        <color rgb="FFA6A6A6"/>
      </right>
      <top style="thin">
        <color rgb="FFA6A6A6"/>
      </top>
      <bottom style="thin">
        <color rgb="FFA6A6A6"/>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42">
    <xf numFmtId="0" fontId="0" fillId="0" borderId="0"/>
    <xf numFmtId="0" fontId="9" fillId="0" borderId="0" applyNumberFormat="0" applyFill="0" applyBorder="0" applyAlignment="0" applyProtection="0"/>
    <xf numFmtId="0" fontId="10" fillId="0" borderId="4"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13" fillId="5" borderId="0" applyNumberFormat="0" applyBorder="0" applyAlignment="0" applyProtection="0"/>
    <xf numFmtId="0" fontId="14" fillId="6" borderId="0" applyNumberFormat="0" applyBorder="0" applyAlignment="0" applyProtection="0"/>
    <xf numFmtId="0" fontId="15" fillId="7" borderId="0" applyNumberFormat="0" applyBorder="0" applyAlignment="0" applyProtection="0"/>
    <xf numFmtId="0" fontId="16" fillId="8" borderId="7" applyNumberFormat="0" applyAlignment="0" applyProtection="0"/>
    <xf numFmtId="0" fontId="17" fillId="9" borderId="8" applyNumberFormat="0" applyAlignment="0" applyProtection="0"/>
    <xf numFmtId="0" fontId="18" fillId="9" borderId="7" applyNumberFormat="0" applyAlignment="0" applyProtection="0"/>
    <xf numFmtId="0" fontId="19" fillId="0" borderId="9" applyNumberFormat="0" applyFill="0" applyAlignment="0" applyProtection="0"/>
    <xf numFmtId="0" fontId="20" fillId="10" borderId="10" applyNumberFormat="0" applyAlignment="0" applyProtection="0"/>
    <xf numFmtId="0" fontId="7" fillId="0" borderId="0" applyNumberFormat="0" applyFill="0" applyBorder="0" applyAlignment="0" applyProtection="0"/>
    <xf numFmtId="0" fontId="8" fillId="11" borderId="11" applyNumberFormat="0" applyFont="0" applyAlignment="0" applyProtection="0"/>
    <xf numFmtId="0" fontId="21" fillId="0" borderId="0" applyNumberFormat="0" applyFill="0" applyBorder="0" applyAlignment="0" applyProtection="0"/>
    <xf numFmtId="0" fontId="1" fillId="0" borderId="12" applyNumberFormat="0" applyFill="0" applyAlignment="0" applyProtection="0"/>
    <xf numFmtId="0" fontId="22"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2"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22"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22"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22"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22"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cellStyleXfs>
  <cellXfs count="304">
    <xf numFmtId="0" fontId="0" fillId="0" borderId="0" xfId="0"/>
    <xf numFmtId="0" fontId="0" fillId="0" borderId="1" xfId="0" applyBorder="1"/>
    <xf numFmtId="0" fontId="0" fillId="4" borderId="0" xfId="0" applyFill="1"/>
    <xf numFmtId="0" fontId="2" fillId="0" borderId="0" xfId="0" applyFont="1"/>
    <xf numFmtId="164" fontId="0" fillId="0" borderId="1" xfId="0" applyNumberFormat="1" applyBorder="1" applyAlignment="1">
      <alignment horizontal="right"/>
    </xf>
    <xf numFmtId="2" fontId="0" fillId="0" borderId="0" xfId="0" applyNumberFormat="1"/>
    <xf numFmtId="164" fontId="0" fillId="0" borderId="0" xfId="0" applyNumberFormat="1"/>
    <xf numFmtId="0" fontId="1" fillId="0" borderId="0" xfId="0" applyFont="1"/>
    <xf numFmtId="0" fontId="0" fillId="0" borderId="0" xfId="0" applyAlignment="1">
      <alignment horizontal="left"/>
    </xf>
    <xf numFmtId="0" fontId="4" fillId="4" borderId="0" xfId="0" applyFont="1" applyFill="1"/>
    <xf numFmtId="0" fontId="7" fillId="0" borderId="0" xfId="0" applyFont="1"/>
    <xf numFmtId="0" fontId="4" fillId="4" borderId="1" xfId="0" applyFont="1" applyFill="1" applyBorder="1" applyAlignment="1">
      <alignment horizontal="center"/>
    </xf>
    <xf numFmtId="0" fontId="4" fillId="0" borderId="0" xfId="0" applyFont="1"/>
    <xf numFmtId="0" fontId="4" fillId="0" borderId="1" xfId="0" applyFont="1" applyBorder="1"/>
    <xf numFmtId="0" fontId="0" fillId="0" borderId="0" xfId="0" applyAlignment="1">
      <alignment wrapText="1"/>
    </xf>
    <xf numFmtId="0" fontId="25" fillId="37" borderId="13" xfId="0" applyFont="1" applyFill="1" applyBorder="1"/>
    <xf numFmtId="0" fontId="25" fillId="37" borderId="13" xfId="0" applyFont="1" applyFill="1" applyBorder="1" applyAlignment="1">
      <alignment wrapText="1"/>
    </xf>
    <xf numFmtId="0" fontId="0" fillId="4" borderId="1" xfId="0" applyFill="1" applyBorder="1"/>
    <xf numFmtId="164" fontId="0" fillId="4" borderId="1" xfId="0" applyNumberFormat="1" applyFill="1" applyBorder="1"/>
    <xf numFmtId="0" fontId="1" fillId="0" borderId="0" xfId="0" applyFont="1" applyAlignment="1">
      <alignment horizontal="right"/>
    </xf>
    <xf numFmtId="0" fontId="26" fillId="37" borderId="13" xfId="0" applyFont="1" applyFill="1" applyBorder="1"/>
    <xf numFmtId="0" fontId="1" fillId="2" borderId="16" xfId="0" applyFont="1" applyFill="1" applyBorder="1"/>
    <xf numFmtId="0" fontId="0" fillId="2" borderId="16" xfId="0" applyFill="1" applyBorder="1"/>
    <xf numFmtId="0" fontId="4" fillId="2" borderId="16" xfId="0" applyFont="1" applyFill="1" applyBorder="1"/>
    <xf numFmtId="0" fontId="7" fillId="2" borderId="16" xfId="0" applyFont="1" applyFill="1" applyBorder="1"/>
    <xf numFmtId="164" fontId="4" fillId="0" borderId="1" xfId="0" applyNumberFormat="1" applyFont="1" applyBorder="1"/>
    <xf numFmtId="164" fontId="0" fillId="0" borderId="1" xfId="0" applyNumberFormat="1" applyBorder="1"/>
    <xf numFmtId="0" fontId="0" fillId="4" borderId="1" xfId="0" applyFill="1" applyBorder="1" applyAlignment="1">
      <alignment horizontal="right"/>
    </xf>
    <xf numFmtId="14" fontId="25" fillId="37" borderId="13" xfId="0" applyNumberFormat="1" applyFont="1" applyFill="1" applyBorder="1"/>
    <xf numFmtId="14" fontId="0" fillId="0" borderId="0" xfId="0" applyNumberFormat="1"/>
    <xf numFmtId="0" fontId="26" fillId="37" borderId="13" xfId="0" applyFont="1" applyFill="1" applyBorder="1" applyAlignment="1">
      <alignment wrapText="1" shrinkToFit="1"/>
    </xf>
    <xf numFmtId="0" fontId="0" fillId="0" borderId="0" xfId="0" applyAlignment="1">
      <alignment wrapText="1" shrinkToFit="1"/>
    </xf>
    <xf numFmtId="0" fontId="0" fillId="0" borderId="18" xfId="0" applyBorder="1"/>
    <xf numFmtId="0" fontId="0" fillId="0" borderId="0" xfId="0" applyAlignment="1">
      <alignment horizontal="right"/>
    </xf>
    <xf numFmtId="0" fontId="23" fillId="4" borderId="0" xfId="0" applyFont="1" applyFill="1"/>
    <xf numFmtId="0" fontId="31" fillId="0" borderId="0" xfId="0" applyFont="1"/>
    <xf numFmtId="0" fontId="32" fillId="3" borderId="1" xfId="0" applyFont="1" applyFill="1" applyBorder="1" applyAlignment="1">
      <alignment horizontal="right"/>
    </xf>
    <xf numFmtId="0" fontId="33" fillId="3" borderId="1" xfId="0" applyFont="1" applyFill="1" applyBorder="1" applyAlignment="1">
      <alignment horizontal="right"/>
    </xf>
    <xf numFmtId="0" fontId="34" fillId="3" borderId="1" xfId="0" applyFont="1" applyFill="1" applyBorder="1" applyAlignment="1">
      <alignment horizontal="right"/>
    </xf>
    <xf numFmtId="0" fontId="35" fillId="3" borderId="1" xfId="0" applyFont="1" applyFill="1" applyBorder="1" applyAlignment="1">
      <alignment horizontal="right"/>
    </xf>
    <xf numFmtId="0" fontId="23" fillId="0" borderId="0" xfId="0" applyFont="1"/>
    <xf numFmtId="0" fontId="33" fillId="3" borderId="1" xfId="0" applyFont="1" applyFill="1" applyBorder="1" applyAlignment="1">
      <alignment horizontal="right" wrapText="1"/>
    </xf>
    <xf numFmtId="0" fontId="34" fillId="3" borderId="1" xfId="0" applyFont="1" applyFill="1" applyBorder="1" applyAlignment="1">
      <alignment horizontal="right" wrapText="1"/>
    </xf>
    <xf numFmtId="0" fontId="35" fillId="3" borderId="1" xfId="0" applyFont="1" applyFill="1" applyBorder="1" applyAlignment="1">
      <alignment horizontal="right" wrapText="1"/>
    </xf>
    <xf numFmtId="0" fontId="36" fillId="0" borderId="0" xfId="0" applyFont="1"/>
    <xf numFmtId="0" fontId="4" fillId="4" borderId="1" xfId="0" applyFont="1" applyFill="1" applyBorder="1" applyAlignment="1">
      <alignment horizontal="right"/>
    </xf>
    <xf numFmtId="0" fontId="4" fillId="4" borderId="1" xfId="0" applyFont="1" applyFill="1" applyBorder="1"/>
    <xf numFmtId="164" fontId="0" fillId="4" borderId="1" xfId="0" applyNumberFormat="1" applyFill="1" applyBorder="1" applyAlignment="1">
      <alignment horizontal="right"/>
    </xf>
    <xf numFmtId="0" fontId="7" fillId="36" borderId="1" xfId="0" applyFont="1" applyFill="1" applyBorder="1"/>
    <xf numFmtId="0" fontId="0" fillId="36" borderId="1" xfId="0" applyFill="1" applyBorder="1" applyAlignment="1">
      <alignment horizontal="left"/>
    </xf>
    <xf numFmtId="164" fontId="4" fillId="36" borderId="1" xfId="0" applyNumberFormat="1" applyFont="1" applyFill="1" applyBorder="1"/>
    <xf numFmtId="0" fontId="0" fillId="36" borderId="1" xfId="0" applyFill="1" applyBorder="1"/>
    <xf numFmtId="164" fontId="0" fillId="36" borderId="1" xfId="0" applyNumberFormat="1" applyFill="1" applyBorder="1"/>
    <xf numFmtId="164" fontId="0" fillId="36" borderId="1" xfId="0" applyNumberFormat="1" applyFill="1" applyBorder="1" applyAlignment="1">
      <alignment horizontal="right"/>
    </xf>
    <xf numFmtId="0" fontId="0" fillId="0" borderId="0" xfId="0" applyAlignment="1">
      <alignment horizontal="center"/>
    </xf>
    <xf numFmtId="0" fontId="25" fillId="37" borderId="13" xfId="0" applyFont="1" applyFill="1" applyBorder="1" applyAlignment="1">
      <alignment horizontal="center"/>
    </xf>
    <xf numFmtId="0" fontId="1" fillId="0" borderId="0" xfId="0" applyFont="1" applyAlignment="1">
      <alignment horizontal="center"/>
    </xf>
    <xf numFmtId="0" fontId="1" fillId="0" borderId="18" xfId="0" applyFont="1" applyBorder="1" applyAlignment="1">
      <alignment horizontal="right"/>
    </xf>
    <xf numFmtId="0" fontId="4" fillId="4" borderId="1" xfId="0" applyFont="1" applyFill="1" applyBorder="1" applyAlignment="1">
      <alignment horizontal="center" vertical="center" wrapText="1"/>
    </xf>
    <xf numFmtId="0" fontId="4" fillId="2" borderId="16" xfId="0" applyFont="1" applyFill="1" applyBorder="1" applyAlignment="1">
      <alignment horizontal="center" wrapText="1"/>
    </xf>
    <xf numFmtId="0" fontId="4" fillId="0" borderId="1" xfId="0" applyFont="1" applyBorder="1" applyAlignment="1">
      <alignment horizontal="center"/>
    </xf>
    <xf numFmtId="0" fontId="0" fillId="0" borderId="0" xfId="0" applyAlignment="1">
      <alignment vertical="center"/>
    </xf>
    <xf numFmtId="0" fontId="36" fillId="0" borderId="0" xfId="0" applyFont="1" applyAlignment="1">
      <alignment vertical="center"/>
    </xf>
    <xf numFmtId="0" fontId="4" fillId="4" borderId="0" xfId="0" applyFont="1" applyFill="1" applyAlignment="1">
      <alignment horizontal="center"/>
    </xf>
    <xf numFmtId="3" fontId="0" fillId="0" borderId="0" xfId="0" applyNumberFormat="1"/>
    <xf numFmtId="0" fontId="33" fillId="4" borderId="2" xfId="0" applyFont="1" applyFill="1" applyBorder="1"/>
    <xf numFmtId="0" fontId="34" fillId="4" borderId="2" xfId="0" applyFont="1" applyFill="1" applyBorder="1"/>
    <xf numFmtId="0" fontId="33" fillId="0" borderId="0" xfId="0" applyFont="1"/>
    <xf numFmtId="0" fontId="33" fillId="4" borderId="0" xfId="0" applyFont="1" applyFill="1"/>
    <xf numFmtId="0" fontId="34" fillId="0" borderId="0" xfId="0" applyFont="1"/>
    <xf numFmtId="0" fontId="35" fillId="0" borderId="0" xfId="0" applyFont="1"/>
    <xf numFmtId="0" fontId="34" fillId="3" borderId="23" xfId="0" applyFont="1" applyFill="1" applyBorder="1"/>
    <xf numFmtId="0" fontId="34" fillId="4" borderId="22" xfId="0" applyFont="1" applyFill="1" applyBorder="1"/>
    <xf numFmtId="0" fontId="30" fillId="3" borderId="26" xfId="0" applyFont="1" applyFill="1" applyBorder="1" applyAlignment="1">
      <alignment horizontal="center" wrapText="1"/>
    </xf>
    <xf numFmtId="0" fontId="30" fillId="3" borderId="27" xfId="0" applyFont="1" applyFill="1" applyBorder="1" applyAlignment="1">
      <alignment horizontal="center" wrapText="1"/>
    </xf>
    <xf numFmtId="0" fontId="35" fillId="3" borderId="29" xfId="0" applyFont="1" applyFill="1" applyBorder="1" applyAlignment="1">
      <alignment horizontal="right"/>
    </xf>
    <xf numFmtId="0" fontId="30" fillId="4" borderId="32" xfId="0" applyFont="1" applyFill="1" applyBorder="1"/>
    <xf numFmtId="0" fontId="30" fillId="4" borderId="33" xfId="0" applyFont="1" applyFill="1" applyBorder="1"/>
    <xf numFmtId="0" fontId="29" fillId="3" borderId="26" xfId="0" applyFont="1" applyFill="1" applyBorder="1" applyAlignment="1">
      <alignment horizontal="center" wrapText="1"/>
    </xf>
    <xf numFmtId="0" fontId="29" fillId="3" borderId="27" xfId="0" applyFont="1" applyFill="1" applyBorder="1" applyAlignment="1">
      <alignment horizontal="center" wrapText="1"/>
    </xf>
    <xf numFmtId="0" fontId="34" fillId="3" borderId="29" xfId="0" applyFont="1" applyFill="1" applyBorder="1" applyAlignment="1">
      <alignment horizontal="right"/>
    </xf>
    <xf numFmtId="0" fontId="34" fillId="4" borderId="31" xfId="0" applyFont="1" applyFill="1" applyBorder="1"/>
    <xf numFmtId="0" fontId="29" fillId="4" borderId="32" xfId="0" applyFont="1" applyFill="1" applyBorder="1"/>
    <xf numFmtId="0" fontId="29" fillId="4" borderId="33" xfId="0" applyFont="1" applyFill="1" applyBorder="1"/>
    <xf numFmtId="0" fontId="2" fillId="36" borderId="23" xfId="0" applyFont="1" applyFill="1" applyBorder="1" applyAlignment="1">
      <alignment horizontal="center" wrapText="1"/>
    </xf>
    <xf numFmtId="0" fontId="23" fillId="0" borderId="23" xfId="0" applyFont="1" applyBorder="1"/>
    <xf numFmtId="0" fontId="31" fillId="0" borderId="23" xfId="0" applyFont="1" applyBorder="1"/>
    <xf numFmtId="0" fontId="23" fillId="4" borderId="23" xfId="0" applyFont="1" applyFill="1" applyBorder="1"/>
    <xf numFmtId="0" fontId="2" fillId="4" borderId="23" xfId="0" applyFont="1" applyFill="1" applyBorder="1"/>
    <xf numFmtId="0" fontId="28" fillId="3" borderId="26" xfId="0" applyFont="1" applyFill="1" applyBorder="1" applyAlignment="1">
      <alignment horizontal="center" wrapText="1"/>
    </xf>
    <xf numFmtId="0" fontId="28" fillId="3" borderId="27" xfId="0" applyFont="1" applyFill="1" applyBorder="1" applyAlignment="1">
      <alignment horizontal="center" wrapText="1"/>
    </xf>
    <xf numFmtId="0" fontId="28" fillId="3" borderId="34" xfId="0" applyFont="1" applyFill="1" applyBorder="1" applyAlignment="1">
      <alignment horizontal="center" wrapText="1"/>
    </xf>
    <xf numFmtId="0" fontId="33" fillId="3" borderId="29" xfId="0" applyFont="1" applyFill="1" applyBorder="1" applyAlignment="1">
      <alignment horizontal="right"/>
    </xf>
    <xf numFmtId="0" fontId="33" fillId="3" borderId="35" xfId="0" applyFont="1" applyFill="1" applyBorder="1"/>
    <xf numFmtId="0" fontId="33" fillId="4" borderId="31" xfId="0" applyFont="1" applyFill="1" applyBorder="1"/>
    <xf numFmtId="0" fontId="33" fillId="4" borderId="36" xfId="0" applyFont="1" applyFill="1" applyBorder="1"/>
    <xf numFmtId="0" fontId="28" fillId="4" borderId="32" xfId="0" applyFont="1" applyFill="1" applyBorder="1"/>
    <xf numFmtId="0" fontId="28" fillId="4" borderId="33" xfId="0" applyFont="1" applyFill="1" applyBorder="1"/>
    <xf numFmtId="0" fontId="29" fillId="3" borderId="38" xfId="0" applyFont="1" applyFill="1" applyBorder="1" applyAlignment="1">
      <alignment horizontal="center" wrapText="1"/>
    </xf>
    <xf numFmtId="0" fontId="35" fillId="4" borderId="0" xfId="0" applyFont="1" applyFill="1"/>
    <xf numFmtId="0" fontId="30" fillId="4" borderId="0" xfId="0" applyFont="1" applyFill="1"/>
    <xf numFmtId="0" fontId="35" fillId="4" borderId="1" xfId="0" applyFont="1" applyFill="1" applyBorder="1"/>
    <xf numFmtId="0" fontId="30" fillId="3" borderId="34" xfId="0" applyFont="1" applyFill="1" applyBorder="1" applyAlignment="1">
      <alignment horizontal="center" wrapText="1"/>
    </xf>
    <xf numFmtId="0" fontId="35" fillId="3" borderId="35" xfId="0" applyFont="1" applyFill="1" applyBorder="1"/>
    <xf numFmtId="0" fontId="35" fillId="4" borderId="29" xfId="0" applyFont="1" applyFill="1" applyBorder="1"/>
    <xf numFmtId="0" fontId="35" fillId="0" borderId="35" xfId="0" applyFont="1" applyBorder="1"/>
    <xf numFmtId="0" fontId="30" fillId="4" borderId="37" xfId="0" applyFont="1" applyFill="1" applyBorder="1"/>
    <xf numFmtId="0" fontId="32" fillId="3" borderId="29" xfId="0" applyFont="1" applyFill="1" applyBorder="1" applyAlignment="1">
      <alignment horizontal="right"/>
    </xf>
    <xf numFmtId="0" fontId="32" fillId="3" borderId="35" xfId="0" applyFont="1" applyFill="1" applyBorder="1"/>
    <xf numFmtId="0" fontId="37" fillId="0" borderId="0" xfId="0" applyFont="1"/>
    <xf numFmtId="0" fontId="37" fillId="0" borderId="23" xfId="0" applyFont="1" applyBorder="1"/>
    <xf numFmtId="0" fontId="37" fillId="3" borderId="29" xfId="0" applyFont="1" applyFill="1" applyBorder="1" applyAlignment="1">
      <alignment horizontal="right"/>
    </xf>
    <xf numFmtId="0" fontId="37" fillId="3" borderId="1" xfId="0" applyFont="1" applyFill="1" applyBorder="1" applyAlignment="1">
      <alignment horizontal="right"/>
    </xf>
    <xf numFmtId="0" fontId="37" fillId="3" borderId="35" xfId="0" applyFont="1" applyFill="1" applyBorder="1"/>
    <xf numFmtId="0" fontId="37" fillId="3" borderId="23" xfId="0" applyFont="1" applyFill="1" applyBorder="1"/>
    <xf numFmtId="0" fontId="37" fillId="3" borderId="1" xfId="0" applyFont="1" applyFill="1" applyBorder="1" applyAlignment="1">
      <alignment horizontal="right" wrapText="1"/>
    </xf>
    <xf numFmtId="0" fontId="38" fillId="0" borderId="0" xfId="0" applyFont="1"/>
    <xf numFmtId="0" fontId="38" fillId="0" borderId="23" xfId="0" applyFont="1" applyBorder="1"/>
    <xf numFmtId="0" fontId="38" fillId="3" borderId="29" xfId="0" applyFont="1" applyFill="1" applyBorder="1" applyAlignment="1">
      <alignment horizontal="right"/>
    </xf>
    <xf numFmtId="0" fontId="38" fillId="3" borderId="1" xfId="0" applyFont="1" applyFill="1" applyBorder="1" applyAlignment="1">
      <alignment horizontal="right"/>
    </xf>
    <xf numFmtId="0" fontId="38" fillId="3" borderId="35" xfId="0" applyFont="1" applyFill="1" applyBorder="1"/>
    <xf numFmtId="0" fontId="38" fillId="3" borderId="23" xfId="0" applyFont="1" applyFill="1" applyBorder="1"/>
    <xf numFmtId="0" fontId="30" fillId="4" borderId="0" xfId="0" applyFont="1" applyFill="1" applyAlignment="1">
      <alignment horizontal="center" wrapText="1"/>
    </xf>
    <xf numFmtId="0" fontId="36" fillId="4" borderId="0" xfId="0" applyFont="1" applyFill="1"/>
    <xf numFmtId="0" fontId="37" fillId="4" borderId="0" xfId="0" applyFont="1" applyFill="1"/>
    <xf numFmtId="0" fontId="38" fillId="4" borderId="0" xfId="0" applyFont="1" applyFill="1"/>
    <xf numFmtId="0" fontId="5" fillId="2" borderId="1" xfId="0" applyFont="1" applyFill="1" applyBorder="1" applyAlignment="1">
      <alignment horizontal="center" wrapText="1"/>
    </xf>
    <xf numFmtId="164" fontId="5" fillId="0" borderId="1" xfId="0" applyNumberFormat="1" applyFont="1" applyBorder="1" applyAlignment="1">
      <alignment horizontal="center"/>
    </xf>
    <xf numFmtId="0" fontId="5" fillId="4" borderId="3" xfId="0" applyFont="1" applyFill="1" applyBorder="1" applyAlignment="1">
      <alignment horizontal="center"/>
    </xf>
    <xf numFmtId="164" fontId="31" fillId="4" borderId="1" xfId="0" applyNumberFormat="1" applyFont="1" applyFill="1" applyBorder="1" applyAlignment="1">
      <alignment horizontal="center"/>
    </xf>
    <xf numFmtId="164" fontId="31" fillId="0" borderId="1" xfId="0" applyNumberFormat="1" applyFont="1" applyBorder="1" applyAlignment="1">
      <alignment horizontal="center"/>
    </xf>
    <xf numFmtId="0" fontId="4" fillId="0" borderId="0" xfId="0" applyFont="1" applyAlignment="1">
      <alignment horizontal="center" wrapText="1"/>
    </xf>
    <xf numFmtId="0" fontId="39" fillId="2" borderId="14" xfId="0" applyFont="1" applyFill="1" applyBorder="1" applyAlignment="1">
      <alignment horizontal="center"/>
    </xf>
    <xf numFmtId="164" fontId="4" fillId="4" borderId="1" xfId="0" applyNumberFormat="1" applyFont="1" applyFill="1" applyBorder="1" applyAlignment="1">
      <alignment horizontal="right"/>
    </xf>
    <xf numFmtId="0" fontId="4" fillId="0" borderId="0" xfId="0" applyFont="1" applyAlignment="1">
      <alignment horizontal="left"/>
    </xf>
    <xf numFmtId="0" fontId="39" fillId="2" borderId="15" xfId="0" applyFont="1" applyFill="1" applyBorder="1" applyAlignment="1">
      <alignment horizontal="center"/>
    </xf>
    <xf numFmtId="0" fontId="4" fillId="2" borderId="15" xfId="0" applyFont="1" applyFill="1" applyBorder="1"/>
    <xf numFmtId="3" fontId="4" fillId="2" borderId="28" xfId="0" applyNumberFormat="1" applyFont="1" applyFill="1" applyBorder="1"/>
    <xf numFmtId="0" fontId="4" fillId="4" borderId="19" xfId="0" applyFont="1" applyFill="1" applyBorder="1" applyAlignment="1">
      <alignment horizontal="left"/>
    </xf>
    <xf numFmtId="2" fontId="4" fillId="4" borderId="35" xfId="0" applyNumberFormat="1" applyFont="1" applyFill="1" applyBorder="1" applyAlignment="1">
      <alignment horizontal="right"/>
    </xf>
    <xf numFmtId="0" fontId="0" fillId="4" borderId="29" xfId="0" applyFill="1" applyBorder="1" applyAlignment="1">
      <alignment horizontal="left"/>
    </xf>
    <xf numFmtId="0" fontId="0" fillId="4" borderId="35" xfId="0" applyFill="1" applyBorder="1" applyAlignment="1">
      <alignment horizontal="right"/>
    </xf>
    <xf numFmtId="2" fontId="4" fillId="0" borderId="35" xfId="0" applyNumberFormat="1" applyFont="1" applyBorder="1"/>
    <xf numFmtId="0" fontId="0" fillId="4" borderId="29" xfId="0" applyFill="1" applyBorder="1"/>
    <xf numFmtId="2" fontId="0" fillId="4" borderId="35" xfId="0" applyNumberFormat="1" applyFill="1" applyBorder="1"/>
    <xf numFmtId="0" fontId="0" fillId="0" borderId="29" xfId="0" applyBorder="1"/>
    <xf numFmtId="2" fontId="0" fillId="0" borderId="35" xfId="0" applyNumberFormat="1" applyBorder="1"/>
    <xf numFmtId="2" fontId="0" fillId="36" borderId="35" xfId="0" applyNumberFormat="1" applyFill="1" applyBorder="1"/>
    <xf numFmtId="0" fontId="0" fillId="0" borderId="32" xfId="0" applyBorder="1"/>
    <xf numFmtId="0" fontId="0" fillId="36" borderId="33" xfId="0" applyFill="1" applyBorder="1"/>
    <xf numFmtId="0" fontId="0" fillId="0" borderId="33" xfId="0" applyBorder="1"/>
    <xf numFmtId="0" fontId="4" fillId="0" borderId="33" xfId="0" applyFont="1" applyBorder="1"/>
    <xf numFmtId="3" fontId="0" fillId="36" borderId="33" xfId="0" applyNumberFormat="1" applyFill="1" applyBorder="1"/>
    <xf numFmtId="2" fontId="0" fillId="36" borderId="37" xfId="0" applyNumberFormat="1" applyFill="1" applyBorder="1"/>
    <xf numFmtId="0" fontId="5" fillId="0" borderId="19" xfId="0" applyFont="1" applyBorder="1" applyAlignment="1">
      <alignment horizontal="center" wrapText="1"/>
    </xf>
    <xf numFmtId="3" fontId="5" fillId="0" borderId="30" xfId="0" applyNumberFormat="1" applyFont="1" applyBorder="1" applyAlignment="1">
      <alignment horizontal="center" wrapText="1"/>
    </xf>
    <xf numFmtId="0" fontId="5" fillId="0" borderId="20" xfId="0" applyFont="1" applyBorder="1"/>
    <xf numFmtId="0" fontId="5" fillId="0" borderId="17" xfId="0" applyFont="1" applyBorder="1"/>
    <xf numFmtId="164" fontId="5" fillId="0" borderId="21" xfId="0" applyNumberFormat="1" applyFont="1" applyBorder="1"/>
    <xf numFmtId="0" fontId="24" fillId="2" borderId="40" xfId="0" applyFont="1" applyFill="1" applyBorder="1" applyAlignment="1">
      <alignment horizontal="right" vertical="center"/>
    </xf>
    <xf numFmtId="0" fontId="20" fillId="2" borderId="41" xfId="0" applyFont="1" applyFill="1" applyBorder="1" applyAlignment="1">
      <alignment horizontal="centerContinuous"/>
    </xf>
    <xf numFmtId="3" fontId="20" fillId="2" borderId="42" xfId="0" applyNumberFormat="1" applyFont="1" applyFill="1" applyBorder="1" applyAlignment="1">
      <alignment horizontal="centerContinuous"/>
    </xf>
    <xf numFmtId="0" fontId="24" fillId="2" borderId="25" xfId="0" applyFont="1" applyFill="1" applyBorder="1" applyAlignment="1">
      <alignment horizontal="right" vertical="center"/>
    </xf>
    <xf numFmtId="0" fontId="7" fillId="2" borderId="41" xfId="0" applyFont="1" applyFill="1" applyBorder="1"/>
    <xf numFmtId="0" fontId="24" fillId="2" borderId="42" xfId="0" applyFont="1" applyFill="1" applyBorder="1" applyAlignment="1">
      <alignment horizontal="center" vertical="center"/>
    </xf>
    <xf numFmtId="0" fontId="24" fillId="2" borderId="40" xfId="0" applyFont="1" applyFill="1" applyBorder="1" applyAlignment="1">
      <alignment horizontal="center"/>
    </xf>
    <xf numFmtId="0" fontId="24" fillId="2" borderId="41" xfId="0" applyFont="1" applyFill="1" applyBorder="1" applyAlignment="1">
      <alignment horizontal="left" vertical="center"/>
    </xf>
    <xf numFmtId="0" fontId="7" fillId="4" borderId="0" xfId="0" applyFont="1" applyFill="1"/>
    <xf numFmtId="0" fontId="1" fillId="4" borderId="0" xfId="0" applyFont="1" applyFill="1"/>
    <xf numFmtId="3" fontId="7" fillId="4" borderId="0" xfId="0" applyNumberFormat="1" applyFont="1" applyFill="1"/>
    <xf numFmtId="3" fontId="0" fillId="4" borderId="0" xfId="0" applyNumberFormat="1" applyFill="1"/>
    <xf numFmtId="0" fontId="0" fillId="0" borderId="47" xfId="0" applyBorder="1" applyAlignment="1">
      <alignment horizontal="center"/>
    </xf>
    <xf numFmtId="0" fontId="7" fillId="2" borderId="47" xfId="0" applyFont="1" applyFill="1" applyBorder="1" applyAlignment="1">
      <alignment horizontal="center"/>
    </xf>
    <xf numFmtId="0" fontId="5" fillId="2" borderId="47" xfId="0" applyFont="1" applyFill="1" applyBorder="1" applyAlignment="1">
      <alignment horizontal="center"/>
    </xf>
    <xf numFmtId="0" fontId="5" fillId="2" borderId="47" xfId="0" applyFont="1" applyFill="1" applyBorder="1" applyAlignment="1">
      <alignment horizontal="center" wrapText="1"/>
    </xf>
    <xf numFmtId="0" fontId="4" fillId="2" borderId="47" xfId="0" applyFont="1" applyFill="1" applyBorder="1" applyAlignment="1">
      <alignment horizontal="center"/>
    </xf>
    <xf numFmtId="0" fontId="4" fillId="2" borderId="47" xfId="0" applyFont="1" applyFill="1" applyBorder="1" applyAlignment="1">
      <alignment horizontal="left"/>
    </xf>
    <xf numFmtId="0" fontId="4" fillId="2" borderId="16" xfId="0" applyFont="1" applyFill="1" applyBorder="1" applyAlignment="1">
      <alignment horizontal="left"/>
    </xf>
    <xf numFmtId="0" fontId="0" fillId="2" borderId="47" xfId="0" applyFill="1" applyBorder="1" applyAlignment="1">
      <alignment horizontal="center"/>
    </xf>
    <xf numFmtId="0" fontId="0" fillId="2" borderId="22" xfId="0" applyFill="1" applyBorder="1" applyAlignment="1">
      <alignment horizontal="center"/>
    </xf>
    <xf numFmtId="0" fontId="0" fillId="2" borderId="18" xfId="0" applyFill="1" applyBorder="1"/>
    <xf numFmtId="3" fontId="0" fillId="2" borderId="18" xfId="0" applyNumberFormat="1" applyFill="1" applyBorder="1"/>
    <xf numFmtId="3" fontId="0" fillId="2" borderId="48" xfId="0" applyNumberFormat="1" applyFill="1" applyBorder="1"/>
    <xf numFmtId="3" fontId="7" fillId="2" borderId="16" xfId="0" applyNumberFormat="1" applyFont="1" applyFill="1" applyBorder="1"/>
    <xf numFmtId="3" fontId="4" fillId="0" borderId="1" xfId="0" applyNumberFormat="1" applyFont="1" applyBorder="1"/>
    <xf numFmtId="0" fontId="4" fillId="4" borderId="1" xfId="0" applyFont="1" applyFill="1" applyBorder="1" applyAlignment="1">
      <alignment horizontal="right" wrapText="1"/>
    </xf>
    <xf numFmtId="164" fontId="5" fillId="0" borderId="17" xfId="0" applyNumberFormat="1" applyFont="1" applyBorder="1"/>
    <xf numFmtId="0" fontId="5" fillId="0" borderId="18" xfId="0" applyFont="1" applyBorder="1" applyAlignment="1">
      <alignment horizontal="center" wrapText="1"/>
    </xf>
    <xf numFmtId="0" fontId="4" fillId="0" borderId="23" xfId="0" applyFont="1" applyBorder="1"/>
    <xf numFmtId="0" fontId="4" fillId="4" borderId="23" xfId="0" applyFont="1" applyFill="1" applyBorder="1"/>
    <xf numFmtId="0" fontId="4" fillId="0" borderId="29" xfId="0" applyFont="1" applyBorder="1"/>
    <xf numFmtId="0" fontId="4" fillId="0" borderId="35" xfId="0" applyFont="1" applyBorder="1"/>
    <xf numFmtId="0" fontId="4" fillId="4" borderId="29" xfId="0" applyFont="1" applyFill="1" applyBorder="1"/>
    <xf numFmtId="0" fontId="5" fillId="0" borderId="49" xfId="0" applyFont="1" applyBorder="1"/>
    <xf numFmtId="0" fontId="5" fillId="0" borderId="50" xfId="0" applyFont="1" applyBorder="1"/>
    <xf numFmtId="164" fontId="5" fillId="0" borderId="50" xfId="0" applyNumberFormat="1" applyFont="1" applyBorder="1"/>
    <xf numFmtId="4" fontId="5" fillId="0" borderId="51" xfId="0" applyNumberFormat="1" applyFont="1" applyBorder="1"/>
    <xf numFmtId="0" fontId="4" fillId="4" borderId="23" xfId="0" applyFont="1" applyFill="1" applyBorder="1" applyAlignment="1">
      <alignment horizontal="left" wrapText="1"/>
    </xf>
    <xf numFmtId="0" fontId="4" fillId="0" borderId="23" xfId="0" applyFont="1" applyBorder="1" applyAlignment="1">
      <alignment horizontal="left"/>
    </xf>
    <xf numFmtId="0" fontId="4" fillId="4" borderId="35" xfId="0" applyFont="1" applyFill="1" applyBorder="1"/>
    <xf numFmtId="0" fontId="0" fillId="4" borderId="19" xfId="0" applyFill="1" applyBorder="1" applyAlignment="1">
      <alignment horizontal="left"/>
    </xf>
    <xf numFmtId="0" fontId="7" fillId="4" borderId="30" xfId="0" applyFont="1" applyFill="1" applyBorder="1"/>
    <xf numFmtId="3" fontId="7" fillId="4" borderId="52" xfId="0" applyNumberFormat="1" applyFont="1" applyFill="1" applyBorder="1"/>
    <xf numFmtId="0" fontId="40" fillId="4" borderId="1" xfId="0" applyFont="1" applyFill="1" applyBorder="1" applyAlignment="1">
      <alignment horizontal="right" wrapText="1"/>
    </xf>
    <xf numFmtId="0" fontId="7" fillId="4" borderId="1" xfId="0" applyFont="1" applyFill="1" applyBorder="1" applyAlignment="1">
      <alignment horizontal="right" wrapText="1"/>
    </xf>
    <xf numFmtId="0" fontId="1" fillId="0" borderId="39" xfId="0" applyFont="1" applyBorder="1" applyAlignment="1">
      <alignment horizontal="right"/>
    </xf>
    <xf numFmtId="0" fontId="1" fillId="0" borderId="39" xfId="0" applyFont="1" applyBorder="1"/>
    <xf numFmtId="0" fontId="26" fillId="37" borderId="13" xfId="0" applyFont="1" applyFill="1" applyBorder="1" applyAlignment="1">
      <alignment shrinkToFit="1"/>
    </xf>
    <xf numFmtId="0" fontId="0" fillId="0" borderId="0" xfId="0" applyAlignment="1">
      <alignment shrinkToFit="1"/>
    </xf>
    <xf numFmtId="0" fontId="41" fillId="0" borderId="0" xfId="0" applyFont="1"/>
    <xf numFmtId="3" fontId="5" fillId="0" borderId="53" xfId="0" applyNumberFormat="1" applyFont="1" applyBorder="1" applyAlignment="1">
      <alignment horizontal="center" wrapText="1"/>
    </xf>
    <xf numFmtId="0" fontId="5" fillId="0" borderId="25" xfId="0" applyFont="1" applyBorder="1"/>
    <xf numFmtId="0" fontId="5" fillId="0" borderId="51" xfId="0" applyFont="1" applyBorder="1"/>
    <xf numFmtId="0" fontId="4" fillId="0" borderId="24" xfId="0" applyFont="1" applyBorder="1"/>
    <xf numFmtId="0" fontId="4" fillId="4" borderId="24" xfId="0" applyFont="1" applyFill="1" applyBorder="1"/>
    <xf numFmtId="0" fontId="4" fillId="2" borderId="18" xfId="0" applyFont="1" applyFill="1" applyBorder="1" applyAlignment="1">
      <alignment horizontal="center"/>
    </xf>
    <xf numFmtId="3" fontId="4" fillId="4" borderId="1" xfId="0" applyNumberFormat="1" applyFont="1" applyFill="1" applyBorder="1"/>
    <xf numFmtId="0" fontId="0" fillId="4" borderId="23" xfId="0" applyFill="1" applyBorder="1" applyAlignment="1">
      <alignment horizontal="left"/>
    </xf>
    <xf numFmtId="0" fontId="0" fillId="4" borderId="24" xfId="0" applyFill="1" applyBorder="1" applyAlignment="1">
      <alignment horizontal="left"/>
    </xf>
    <xf numFmtId="0" fontId="0" fillId="4" borderId="1" xfId="0" applyFill="1" applyBorder="1" applyAlignment="1">
      <alignment horizontal="left"/>
    </xf>
    <xf numFmtId="0" fontId="0" fillId="4" borderId="43" xfId="0" applyFill="1" applyBorder="1" applyAlignment="1">
      <alignment horizontal="left"/>
    </xf>
    <xf numFmtId="0" fontId="0" fillId="4" borderId="45" xfId="0" applyFill="1" applyBorder="1" applyAlignment="1">
      <alignment horizontal="left"/>
    </xf>
    <xf numFmtId="0" fontId="0" fillId="4" borderId="29" xfId="0" applyFont="1" applyFill="1" applyBorder="1"/>
    <xf numFmtId="0" fontId="0" fillId="4" borderId="1" xfId="0" applyFont="1" applyFill="1" applyBorder="1"/>
    <xf numFmtId="0" fontId="0" fillId="4" borderId="35" xfId="0" applyFont="1" applyFill="1" applyBorder="1"/>
    <xf numFmtId="0" fontId="0" fillId="4" borderId="32" xfId="0" applyFont="1" applyFill="1" applyBorder="1"/>
    <xf numFmtId="0" fontId="0" fillId="4" borderId="33" xfId="0" applyFont="1" applyFill="1" applyBorder="1"/>
    <xf numFmtId="0" fontId="0" fillId="4" borderId="37" xfId="0" applyFont="1" applyFill="1" applyBorder="1"/>
    <xf numFmtId="0" fontId="0" fillId="0" borderId="0" xfId="0" applyBorder="1"/>
    <xf numFmtId="0" fontId="0" fillId="4" borderId="0" xfId="0" applyFill="1" applyBorder="1"/>
    <xf numFmtId="0" fontId="25" fillId="4" borderId="18" xfId="0" applyFont="1" applyFill="1" applyBorder="1"/>
    <xf numFmtId="0" fontId="0" fillId="4" borderId="18" xfId="0" applyFill="1" applyBorder="1"/>
    <xf numFmtId="0" fontId="25" fillId="4" borderId="1" xfId="0" applyFont="1" applyFill="1" applyBorder="1"/>
    <xf numFmtId="0" fontId="43" fillId="4" borderId="1" xfId="0" applyFont="1" applyFill="1" applyBorder="1"/>
    <xf numFmtId="0" fontId="43" fillId="4" borderId="54" xfId="0" applyFont="1" applyFill="1" applyBorder="1"/>
    <xf numFmtId="0" fontId="44" fillId="4" borderId="0" xfId="0" applyFont="1" applyFill="1" applyBorder="1"/>
    <xf numFmtId="0" fontId="0" fillId="36" borderId="35" xfId="0" applyFill="1" applyBorder="1" applyAlignment="1">
      <alignment horizontal="left"/>
    </xf>
    <xf numFmtId="0" fontId="0" fillId="36" borderId="45" xfId="0" applyFill="1" applyBorder="1" applyAlignment="1">
      <alignment horizontal="left"/>
    </xf>
    <xf numFmtId="0" fontId="0" fillId="36" borderId="46" xfId="0" applyFill="1" applyBorder="1" applyAlignment="1">
      <alignment horizontal="left"/>
    </xf>
    <xf numFmtId="0" fontId="0" fillId="36" borderId="47" xfId="0" applyFill="1" applyBorder="1" applyAlignment="1">
      <alignment horizontal="center"/>
    </xf>
    <xf numFmtId="0" fontId="4" fillId="4" borderId="0" xfId="0" applyFont="1" applyFill="1" applyBorder="1" applyAlignment="1">
      <alignment horizontal="center" wrapText="1"/>
    </xf>
    <xf numFmtId="0" fontId="4" fillId="4" borderId="0" xfId="0" applyFont="1" applyFill="1" applyBorder="1"/>
    <xf numFmtId="164" fontId="5" fillId="0" borderId="29" xfId="0" applyNumberFormat="1" applyFont="1" applyBorder="1" applyAlignment="1">
      <alignment horizontal="center"/>
    </xf>
    <xf numFmtId="164" fontId="5" fillId="0" borderId="35" xfId="0" applyNumberFormat="1" applyFont="1" applyBorder="1" applyAlignment="1">
      <alignment horizontal="center"/>
    </xf>
    <xf numFmtId="0" fontId="31" fillId="0" borderId="55" xfId="0" applyFont="1" applyBorder="1" applyAlignment="1">
      <alignment horizontal="center" wrapText="1"/>
    </xf>
    <xf numFmtId="0" fontId="31" fillId="0" borderId="56" xfId="0" applyFont="1" applyBorder="1" applyAlignment="1">
      <alignment horizontal="center" wrapText="1"/>
    </xf>
    <xf numFmtId="164" fontId="31" fillId="0" borderId="29" xfId="0" applyNumberFormat="1" applyFont="1" applyBorder="1" applyAlignment="1">
      <alignment horizontal="center" wrapText="1"/>
    </xf>
    <xf numFmtId="164" fontId="31" fillId="0" borderId="35" xfId="0" applyNumberFormat="1" applyFont="1" applyBorder="1" applyAlignment="1">
      <alignment horizontal="center" wrapText="1"/>
    </xf>
    <xf numFmtId="164" fontId="31" fillId="0" borderId="29" xfId="0" applyNumberFormat="1" applyFont="1" applyBorder="1" applyAlignment="1">
      <alignment horizontal="center"/>
    </xf>
    <xf numFmtId="164" fontId="31" fillId="4" borderId="36" xfId="0" applyNumberFormat="1" applyFont="1" applyFill="1" applyBorder="1" applyAlignment="1">
      <alignment horizontal="center" wrapText="1"/>
    </xf>
    <xf numFmtId="164" fontId="31" fillId="4" borderId="35" xfId="0" applyNumberFormat="1" applyFont="1" applyFill="1" applyBorder="1" applyAlignment="1">
      <alignment horizontal="center" wrapText="1"/>
    </xf>
    <xf numFmtId="164" fontId="31" fillId="4" borderId="35" xfId="0" applyNumberFormat="1" applyFont="1" applyFill="1" applyBorder="1" applyAlignment="1">
      <alignment horizontal="center"/>
    </xf>
    <xf numFmtId="0" fontId="31" fillId="3" borderId="19" xfId="0" applyFont="1" applyFill="1" applyBorder="1" applyAlignment="1">
      <alignment horizontal="center"/>
    </xf>
    <xf numFmtId="0" fontId="31" fillId="3" borderId="0" xfId="0" applyFont="1" applyFill="1" applyBorder="1" applyAlignment="1">
      <alignment horizontal="center"/>
    </xf>
    <xf numFmtId="0" fontId="31" fillId="3" borderId="20" xfId="0" applyFont="1" applyFill="1" applyBorder="1" applyAlignment="1">
      <alignment horizontal="center"/>
    </xf>
    <xf numFmtId="0" fontId="31" fillId="3" borderId="17" xfId="0" applyFont="1" applyFill="1" applyBorder="1" applyAlignment="1">
      <alignment horizontal="center"/>
    </xf>
    <xf numFmtId="164" fontId="31" fillId="4" borderId="37" xfId="0" applyNumberFormat="1" applyFont="1" applyFill="1" applyBorder="1" applyAlignment="1">
      <alignment horizontal="center"/>
    </xf>
    <xf numFmtId="0" fontId="0" fillId="2" borderId="57" xfId="0" applyFill="1" applyBorder="1" applyAlignment="1">
      <alignment horizontal="center" wrapText="1"/>
    </xf>
    <xf numFmtId="0" fontId="3" fillId="2" borderId="53" xfId="0" applyFont="1" applyFill="1" applyBorder="1" applyAlignment="1">
      <alignment horizontal="center" wrapText="1"/>
    </xf>
    <xf numFmtId="0" fontId="0" fillId="2" borderId="58" xfId="0" applyFill="1" applyBorder="1" applyAlignment="1">
      <alignment horizontal="center" wrapText="1"/>
    </xf>
    <xf numFmtId="0" fontId="4" fillId="0" borderId="19" xfId="0" applyFont="1" applyBorder="1"/>
    <xf numFmtId="0" fontId="5" fillId="0" borderId="0" xfId="0" applyFont="1" applyBorder="1" applyAlignment="1">
      <alignment horizontal="center"/>
    </xf>
    <xf numFmtId="0" fontId="4" fillId="0" borderId="30" xfId="0" applyFont="1" applyBorder="1"/>
    <xf numFmtId="0" fontId="5" fillId="2" borderId="29" xfId="0" applyFont="1" applyFill="1" applyBorder="1" applyAlignment="1">
      <alignment horizontal="center" wrapText="1"/>
    </xf>
    <xf numFmtId="0" fontId="5" fillId="2" borderId="35" xfId="0" applyFont="1" applyFill="1" applyBorder="1" applyAlignment="1">
      <alignment horizontal="center" wrapText="1"/>
    </xf>
    <xf numFmtId="0" fontId="4" fillId="4" borderId="0" xfId="0" applyFont="1" applyFill="1" applyBorder="1" applyAlignment="1">
      <alignment horizontal="right"/>
    </xf>
    <xf numFmtId="0" fontId="0" fillId="4" borderId="0" xfId="0" applyFill="1" applyBorder="1" applyAlignment="1">
      <alignment horizontal="right"/>
    </xf>
    <xf numFmtId="0" fontId="0" fillId="4" borderId="0" xfId="0" applyFill="1" applyAlignment="1">
      <alignment horizontal="right"/>
    </xf>
    <xf numFmtId="0" fontId="4" fillId="4" borderId="2" xfId="0" applyFont="1" applyFill="1" applyBorder="1" applyAlignment="1">
      <alignment horizontal="center"/>
    </xf>
    <xf numFmtId="0" fontId="4" fillId="0" borderId="22" xfId="0" applyFont="1" applyBorder="1"/>
    <xf numFmtId="0" fontId="4" fillId="0" borderId="31" xfId="0" applyFont="1" applyBorder="1"/>
    <xf numFmtId="0" fontId="40" fillId="4" borderId="2" xfId="0" applyFont="1" applyFill="1" applyBorder="1" applyAlignment="1">
      <alignment horizontal="right" wrapText="1"/>
    </xf>
    <xf numFmtId="0" fontId="4" fillId="0" borderId="2" xfId="0" applyFont="1" applyBorder="1"/>
    <xf numFmtId="0" fontId="4" fillId="0" borderId="36" xfId="0" applyFont="1" applyBorder="1"/>
    <xf numFmtId="0" fontId="4" fillId="0" borderId="48" xfId="0" applyFont="1" applyBorder="1"/>
    <xf numFmtId="3" fontId="4" fillId="0" borderId="2" xfId="0" applyNumberFormat="1" applyFont="1" applyBorder="1"/>
    <xf numFmtId="0" fontId="6" fillId="0" borderId="0" xfId="0" applyFont="1" applyBorder="1" applyAlignment="1">
      <alignment horizontal="center"/>
    </xf>
    <xf numFmtId="0" fontId="4" fillId="4" borderId="0" xfId="0" applyFont="1" applyFill="1" applyBorder="1" applyAlignment="1">
      <alignment horizontal="left"/>
    </xf>
    <xf numFmtId="0" fontId="6" fillId="2" borderId="59" xfId="0" applyFont="1" applyFill="1" applyBorder="1" applyAlignment="1">
      <alignment horizontal="center"/>
    </xf>
    <xf numFmtId="0" fontId="6" fillId="2" borderId="60" xfId="0" applyFont="1" applyFill="1" applyBorder="1" applyAlignment="1">
      <alignment horizontal="center"/>
    </xf>
    <xf numFmtId="0" fontId="6" fillId="2" borderId="60" xfId="0" applyFont="1" applyFill="1" applyBorder="1" applyAlignment="1">
      <alignment horizontal="center" wrapText="1"/>
    </xf>
    <xf numFmtId="3" fontId="6" fillId="2" borderId="60" xfId="0" applyNumberFormat="1" applyFont="1" applyFill="1" applyBorder="1" applyAlignment="1">
      <alignment horizontal="center" wrapText="1"/>
    </xf>
    <xf numFmtId="2" fontId="6" fillId="2" borderId="61" xfId="0" applyNumberFormat="1" applyFont="1" applyFill="1" applyBorder="1" applyAlignment="1">
      <alignment horizontal="center" wrapText="1"/>
    </xf>
    <xf numFmtId="0" fontId="6" fillId="2" borderId="44" xfId="0" applyFont="1" applyFill="1" applyBorder="1" applyAlignment="1">
      <alignment horizontal="center"/>
    </xf>
    <xf numFmtId="0" fontId="0" fillId="4" borderId="0" xfId="0" applyFill="1" applyBorder="1" applyAlignment="1">
      <alignment horizontal="center" vertical="center" wrapText="1"/>
    </xf>
    <xf numFmtId="0" fontId="7" fillId="4" borderId="0" xfId="0" applyFont="1" applyFill="1" applyBorder="1"/>
    <xf numFmtId="0" fontId="0" fillId="36" borderId="0" xfId="0" applyFill="1" applyBorder="1" applyAlignment="1">
      <alignment horizontal="center" vertical="center" wrapText="1"/>
    </xf>
    <xf numFmtId="0" fontId="7" fillId="2" borderId="0" xfId="0" applyFont="1" applyFill="1" applyBorder="1" applyAlignment="1">
      <alignment horizontal="center"/>
    </xf>
    <xf numFmtId="0" fontId="5" fillId="2" borderId="0" xfId="0" applyFont="1" applyFill="1" applyBorder="1" applyAlignment="1">
      <alignment horizontal="center"/>
    </xf>
    <xf numFmtId="0" fontId="5" fillId="2" borderId="0" xfId="0" applyFont="1" applyFill="1" applyBorder="1" applyAlignment="1">
      <alignment horizontal="center" wrapText="1"/>
    </xf>
    <xf numFmtId="0" fontId="5" fillId="0" borderId="0" xfId="0" applyFont="1" applyBorder="1" applyAlignment="1">
      <alignment horizontal="center" wrapText="1"/>
    </xf>
    <xf numFmtId="0" fontId="4" fillId="2" borderId="0" xfId="0" applyFont="1" applyFill="1" applyBorder="1" applyAlignment="1">
      <alignment horizontal="center"/>
    </xf>
    <xf numFmtId="0" fontId="4" fillId="2" borderId="0" xfId="0" applyFont="1" applyFill="1" applyBorder="1" applyAlignment="1">
      <alignment horizontal="right"/>
    </xf>
    <xf numFmtId="0" fontId="4" fillId="0" borderId="31" xfId="0" applyFont="1" applyBorder="1" applyAlignment="1">
      <alignment horizontal="center"/>
    </xf>
    <xf numFmtId="0" fontId="4" fillId="0" borderId="29" xfId="0" applyFont="1" applyBorder="1" applyAlignment="1">
      <alignment horizontal="center"/>
    </xf>
    <xf numFmtId="0" fontId="4" fillId="4" borderId="29" xfId="0" applyFont="1" applyFill="1" applyBorder="1" applyAlignment="1">
      <alignment horizontal="center"/>
    </xf>
    <xf numFmtId="0" fontId="4" fillId="0" borderId="32" xfId="0" applyFont="1" applyBorder="1" applyAlignment="1">
      <alignment horizontal="center"/>
    </xf>
    <xf numFmtId="0" fontId="4" fillId="4" borderId="33" xfId="0" applyFont="1" applyFill="1" applyBorder="1" applyAlignment="1">
      <alignment horizontal="center" vertical="center" wrapText="1"/>
    </xf>
    <xf numFmtId="0" fontId="4" fillId="0" borderId="62" xfId="0" applyFont="1" applyBorder="1"/>
    <xf numFmtId="0" fontId="4" fillId="0" borderId="32" xfId="0" applyFont="1" applyBorder="1"/>
    <xf numFmtId="0" fontId="40" fillId="4" borderId="33" xfId="0" applyFont="1" applyFill="1" applyBorder="1" applyAlignment="1">
      <alignment horizontal="right" wrapText="1"/>
    </xf>
    <xf numFmtId="0" fontId="4" fillId="0" borderId="37" xfId="0" applyFont="1" applyBorder="1"/>
    <xf numFmtId="0" fontId="4" fillId="0" borderId="63" xfId="0" applyFont="1" applyBorder="1"/>
    <xf numFmtId="3" fontId="4" fillId="0" borderId="33" xfId="0" applyNumberFormat="1"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Andrew Frankel" id="{20A7AA8B-E61C-4602-9F86-B69EAB0102C0}" userId="S::afrankel@acementor.org::2c22f239-97f3-479d-9a36-9a20011dd1a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 dT="2023-11-10T17:15:01.43" personId="{20A7AA8B-E61C-4602-9F86-B69EAB0102C0}" id="{160E2EAB-F234-45CD-8191-29886B1E8449}">
    <text>It is part of ACE's mission to increase the diversity, equity, and inclusion, in the design/construction industry workforce. This requires proactively recruiting students and volunteers from communities traditionally underrepresented in the industry. What efforts, if any, is your affiliate undertaking to achieve this goal? (select all that apply)</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1B07-6523-4DC6-8C4F-A2B3268ED755}">
  <dimension ref="A1:U129"/>
  <sheetViews>
    <sheetView tabSelected="1" zoomScale="82" zoomScaleNormal="85" workbookViewId="0">
      <pane ySplit="1" topLeftCell="A2" activePane="bottomLeft" state="frozen"/>
      <selection pane="bottomLeft" activeCell="R61" sqref="R61"/>
    </sheetView>
  </sheetViews>
  <sheetFormatPr defaultRowHeight="14.4" x14ac:dyDescent="0.3"/>
  <cols>
    <col min="1" max="1" width="6" style="54" customWidth="1"/>
    <col min="2" max="2" width="6.21875" style="63" bestFit="1" customWidth="1"/>
    <col min="3" max="3" width="23.77734375" customWidth="1"/>
    <col min="4" max="4" width="10.44140625" customWidth="1"/>
    <col min="5" max="5" width="9.6640625" customWidth="1"/>
    <col min="6" max="6" width="8.44140625" bestFit="1" customWidth="1"/>
    <col min="7" max="7" width="11.109375" bestFit="1" customWidth="1"/>
    <col min="8" max="8" width="9.5546875" customWidth="1"/>
    <col min="9" max="9" width="6.5546875" style="8" customWidth="1"/>
    <col min="10" max="10" width="6.6640625" customWidth="1"/>
    <col min="11" max="11" width="11.6640625" customWidth="1"/>
    <col min="12" max="12" width="12.44140625" customWidth="1"/>
    <col min="13" max="13" width="16.33203125" customWidth="1"/>
    <col min="14" max="14" width="14.5546875" customWidth="1"/>
    <col min="15" max="15" width="10.21875" style="64" customWidth="1"/>
    <col min="16" max="16" width="3.6640625" style="64" customWidth="1"/>
    <col min="17" max="17" width="13" style="170" customWidth="1"/>
    <col min="18" max="18" width="21.44140625" style="6" bestFit="1" customWidth="1"/>
    <col min="19" max="19" width="32.109375" style="6" bestFit="1" customWidth="1"/>
    <col min="20" max="20" width="29.109375" style="5" bestFit="1" customWidth="1"/>
    <col min="21" max="21" width="34.33203125" style="5" customWidth="1"/>
    <col min="22" max="22" width="29.109375" bestFit="1" customWidth="1"/>
  </cols>
  <sheetData>
    <row r="1" spans="1:21" s="276" customFormat="1" ht="43.8" thickBot="1" x14ac:dyDescent="0.35">
      <c r="A1" s="278" t="s">
        <v>0</v>
      </c>
      <c r="B1" s="279" t="s">
        <v>91</v>
      </c>
      <c r="C1" s="280" t="s">
        <v>1</v>
      </c>
      <c r="D1" s="280" t="s">
        <v>2</v>
      </c>
      <c r="E1" s="280" t="s">
        <v>204</v>
      </c>
      <c r="F1" s="280" t="s">
        <v>3</v>
      </c>
      <c r="G1" s="280" t="s">
        <v>4</v>
      </c>
      <c r="H1" s="280" t="s">
        <v>5</v>
      </c>
      <c r="I1" s="280" t="s">
        <v>6</v>
      </c>
      <c r="J1" s="280" t="s">
        <v>7</v>
      </c>
      <c r="K1" s="280" t="s">
        <v>151</v>
      </c>
      <c r="L1" s="280" t="s">
        <v>152</v>
      </c>
      <c r="M1" s="281" t="s">
        <v>183</v>
      </c>
      <c r="N1" s="281" t="s">
        <v>184</v>
      </c>
      <c r="O1" s="282" t="s">
        <v>92</v>
      </c>
      <c r="P1" s="283"/>
    </row>
    <row r="2" spans="1:21" s="277" customFormat="1" x14ac:dyDescent="0.3">
      <c r="A2" s="293" t="s">
        <v>25</v>
      </c>
      <c r="B2" s="268">
        <v>1998</v>
      </c>
      <c r="C2" s="272" t="s">
        <v>86</v>
      </c>
      <c r="D2" s="272">
        <v>63</v>
      </c>
      <c r="E2" s="271">
        <v>15</v>
      </c>
      <c r="F2" s="272">
        <v>94</v>
      </c>
      <c r="G2" s="272">
        <v>54</v>
      </c>
      <c r="H2" s="272">
        <v>26</v>
      </c>
      <c r="I2" s="272">
        <v>5</v>
      </c>
      <c r="J2" s="272">
        <v>16</v>
      </c>
      <c r="K2" s="272">
        <v>3</v>
      </c>
      <c r="L2" s="272">
        <v>0</v>
      </c>
      <c r="M2" s="275">
        <v>15000</v>
      </c>
      <c r="N2" s="275">
        <v>0</v>
      </c>
      <c r="O2" s="273"/>
      <c r="P2" s="177"/>
    </row>
    <row r="3" spans="1:21" s="7" customFormat="1" x14ac:dyDescent="0.3">
      <c r="A3" s="293" t="s">
        <v>25</v>
      </c>
      <c r="B3" s="268">
        <v>2000</v>
      </c>
      <c r="C3" s="269" t="s">
        <v>26</v>
      </c>
      <c r="D3" s="270">
        <v>184</v>
      </c>
      <c r="E3" s="271">
        <v>26</v>
      </c>
      <c r="F3" s="272">
        <v>287</v>
      </c>
      <c r="G3" s="273">
        <v>89</v>
      </c>
      <c r="H3" s="274">
        <v>16</v>
      </c>
      <c r="I3" s="272">
        <v>15</v>
      </c>
      <c r="J3" s="272">
        <v>23</v>
      </c>
      <c r="K3" s="272">
        <v>9</v>
      </c>
      <c r="L3" s="272">
        <v>4</v>
      </c>
      <c r="M3" s="275">
        <v>45000</v>
      </c>
      <c r="N3" s="275">
        <v>20000</v>
      </c>
      <c r="O3" s="273">
        <v>0.5</v>
      </c>
      <c r="P3" s="22"/>
      <c r="Q3" s="2"/>
      <c r="T3"/>
    </row>
    <row r="4" spans="1:21" s="7" customFormat="1" x14ac:dyDescent="0.3">
      <c r="A4" s="294" t="s">
        <v>25</v>
      </c>
      <c r="B4" s="11">
        <v>2010</v>
      </c>
      <c r="C4" s="188" t="s">
        <v>85</v>
      </c>
      <c r="D4" s="190">
        <v>35</v>
      </c>
      <c r="E4" s="203">
        <v>3</v>
      </c>
      <c r="F4" s="13">
        <v>38</v>
      </c>
      <c r="G4" s="191">
        <v>16</v>
      </c>
      <c r="H4" s="213">
        <v>2</v>
      </c>
      <c r="I4" s="13">
        <v>2</v>
      </c>
      <c r="J4" s="13">
        <v>5</v>
      </c>
      <c r="K4" s="13">
        <v>26</v>
      </c>
      <c r="L4" s="13">
        <v>0</v>
      </c>
      <c r="M4" s="184">
        <v>16050</v>
      </c>
      <c r="N4" s="184">
        <v>0</v>
      </c>
      <c r="O4" s="191"/>
      <c r="P4" s="22"/>
      <c r="Q4" s="2"/>
      <c r="T4"/>
    </row>
    <row r="5" spans="1:21" x14ac:dyDescent="0.3">
      <c r="A5" s="294" t="s">
        <v>25</v>
      </c>
      <c r="B5" s="11">
        <v>2007</v>
      </c>
      <c r="C5" s="188" t="s">
        <v>27</v>
      </c>
      <c r="D5" s="190">
        <v>122</v>
      </c>
      <c r="E5" s="203">
        <v>47</v>
      </c>
      <c r="F5" s="13">
        <v>207</v>
      </c>
      <c r="G5" s="191">
        <v>115</v>
      </c>
      <c r="H5" s="213">
        <v>37</v>
      </c>
      <c r="I5" s="13">
        <v>7</v>
      </c>
      <c r="J5" s="13">
        <v>34</v>
      </c>
      <c r="K5" s="13">
        <v>31</v>
      </c>
      <c r="L5" s="13">
        <v>1</v>
      </c>
      <c r="M5" s="184">
        <v>210000</v>
      </c>
      <c r="N5" s="184">
        <v>3000</v>
      </c>
      <c r="O5" s="191">
        <v>1</v>
      </c>
      <c r="P5" s="22"/>
      <c r="Q5" s="2"/>
      <c r="R5"/>
      <c r="S5"/>
      <c r="T5"/>
      <c r="U5"/>
    </row>
    <row r="6" spans="1:21" x14ac:dyDescent="0.3">
      <c r="A6" s="294" t="s">
        <v>25</v>
      </c>
      <c r="B6" s="11">
        <v>2010</v>
      </c>
      <c r="C6" s="188" t="s">
        <v>28</v>
      </c>
      <c r="D6" s="190">
        <v>18</v>
      </c>
      <c r="E6" s="203">
        <v>13</v>
      </c>
      <c r="F6" s="13">
        <v>37</v>
      </c>
      <c r="G6" s="191">
        <v>11</v>
      </c>
      <c r="H6" s="213">
        <v>3</v>
      </c>
      <c r="I6" s="13">
        <v>3</v>
      </c>
      <c r="J6" s="13">
        <v>10</v>
      </c>
      <c r="K6" s="13">
        <v>5</v>
      </c>
      <c r="L6" s="13">
        <v>0</v>
      </c>
      <c r="M6" s="184">
        <v>8000</v>
      </c>
      <c r="N6" s="184">
        <v>0</v>
      </c>
      <c r="O6" s="191">
        <v>0.5</v>
      </c>
      <c r="P6" s="24"/>
      <c r="Q6" s="167"/>
      <c r="R6"/>
      <c r="S6"/>
      <c r="T6"/>
      <c r="U6"/>
    </row>
    <row r="7" spans="1:21" x14ac:dyDescent="0.3">
      <c r="A7" s="294" t="s">
        <v>25</v>
      </c>
      <c r="B7" s="11">
        <v>2002</v>
      </c>
      <c r="C7" s="188" t="s">
        <v>29</v>
      </c>
      <c r="D7" s="190">
        <v>133</v>
      </c>
      <c r="E7" s="203">
        <v>34</v>
      </c>
      <c r="F7" s="13">
        <v>135</v>
      </c>
      <c r="G7" s="191">
        <v>52</v>
      </c>
      <c r="H7" s="213">
        <v>13</v>
      </c>
      <c r="I7" s="13">
        <v>12</v>
      </c>
      <c r="J7" s="13">
        <v>18</v>
      </c>
      <c r="K7" s="13">
        <v>5</v>
      </c>
      <c r="L7" s="13">
        <v>0</v>
      </c>
      <c r="M7" s="184">
        <v>25000</v>
      </c>
      <c r="N7" s="184">
        <v>0</v>
      </c>
      <c r="O7" s="191">
        <v>0.25</v>
      </c>
      <c r="P7" s="22"/>
      <c r="Q7" s="2"/>
      <c r="R7"/>
      <c r="S7"/>
      <c r="T7"/>
      <c r="U7"/>
    </row>
    <row r="8" spans="1:21" s="12" customFormat="1" x14ac:dyDescent="0.3">
      <c r="A8" s="294" t="s">
        <v>25</v>
      </c>
      <c r="B8" s="11">
        <v>2005</v>
      </c>
      <c r="C8" s="188" t="s">
        <v>30</v>
      </c>
      <c r="D8" s="190">
        <v>42</v>
      </c>
      <c r="E8" s="203">
        <v>12</v>
      </c>
      <c r="F8" s="13">
        <v>64</v>
      </c>
      <c r="G8" s="191">
        <v>19</v>
      </c>
      <c r="H8" s="213">
        <v>7</v>
      </c>
      <c r="I8" s="13">
        <v>4</v>
      </c>
      <c r="J8" s="13">
        <v>15</v>
      </c>
      <c r="K8" s="13">
        <v>34</v>
      </c>
      <c r="L8" s="13">
        <v>1</v>
      </c>
      <c r="M8" s="184">
        <v>41550</v>
      </c>
      <c r="N8" s="184">
        <v>1500</v>
      </c>
      <c r="O8" s="191"/>
      <c r="P8" s="22"/>
      <c r="Q8" s="2"/>
      <c r="T8"/>
    </row>
    <row r="9" spans="1:21" x14ac:dyDescent="0.3">
      <c r="A9" s="294" t="s">
        <v>25</v>
      </c>
      <c r="B9" s="11">
        <v>2005</v>
      </c>
      <c r="C9" s="188" t="s">
        <v>31</v>
      </c>
      <c r="D9" s="190">
        <v>14</v>
      </c>
      <c r="E9" s="203">
        <v>5</v>
      </c>
      <c r="F9" s="13">
        <v>20</v>
      </c>
      <c r="G9" s="191">
        <v>4</v>
      </c>
      <c r="H9" s="213">
        <v>5</v>
      </c>
      <c r="I9" s="13">
        <v>3</v>
      </c>
      <c r="J9" s="13">
        <v>10</v>
      </c>
      <c r="K9" s="13">
        <v>2</v>
      </c>
      <c r="L9" s="13">
        <v>0</v>
      </c>
      <c r="M9" s="184">
        <v>5000</v>
      </c>
      <c r="N9" s="184">
        <v>0</v>
      </c>
      <c r="O9" s="191"/>
      <c r="P9" s="22"/>
      <c r="Q9" s="2"/>
      <c r="R9"/>
      <c r="S9"/>
      <c r="T9"/>
      <c r="U9"/>
    </row>
    <row r="10" spans="1:21" x14ac:dyDescent="0.3">
      <c r="A10" s="294" t="s">
        <v>25</v>
      </c>
      <c r="B10" s="11">
        <v>2008</v>
      </c>
      <c r="C10" s="188" t="s">
        <v>32</v>
      </c>
      <c r="D10" s="190">
        <v>23</v>
      </c>
      <c r="E10" s="203">
        <v>5</v>
      </c>
      <c r="F10" s="13">
        <v>60</v>
      </c>
      <c r="G10" s="191">
        <v>20</v>
      </c>
      <c r="H10" s="213">
        <v>18</v>
      </c>
      <c r="I10" s="13">
        <v>3</v>
      </c>
      <c r="J10" s="13">
        <v>18</v>
      </c>
      <c r="K10" s="13">
        <v>6</v>
      </c>
      <c r="L10" s="13">
        <v>0</v>
      </c>
      <c r="M10" s="184">
        <v>15000</v>
      </c>
      <c r="N10" s="184">
        <v>0</v>
      </c>
      <c r="O10" s="191"/>
      <c r="P10" s="22"/>
      <c r="Q10" s="2"/>
      <c r="R10"/>
      <c r="S10"/>
      <c r="T10"/>
      <c r="U10"/>
    </row>
    <row r="11" spans="1:21" x14ac:dyDescent="0.3">
      <c r="A11" s="294" t="s">
        <v>25</v>
      </c>
      <c r="B11" s="11">
        <v>2018</v>
      </c>
      <c r="C11" s="188" t="s">
        <v>33</v>
      </c>
      <c r="D11" s="190">
        <v>7</v>
      </c>
      <c r="E11" s="185">
        <v>0</v>
      </c>
      <c r="F11" s="13">
        <v>20</v>
      </c>
      <c r="G11" s="191">
        <v>7</v>
      </c>
      <c r="H11" s="213">
        <v>2</v>
      </c>
      <c r="I11" s="13">
        <v>2</v>
      </c>
      <c r="J11" s="13">
        <v>14</v>
      </c>
      <c r="K11" s="13">
        <v>6</v>
      </c>
      <c r="L11" s="13">
        <v>0</v>
      </c>
      <c r="M11" s="184">
        <v>5500</v>
      </c>
      <c r="N11" s="184">
        <v>0</v>
      </c>
      <c r="O11" s="191"/>
      <c r="P11" s="22"/>
      <c r="Q11" s="2"/>
      <c r="R11"/>
      <c r="S11"/>
      <c r="T11"/>
      <c r="U11"/>
    </row>
    <row r="12" spans="1:21" s="12" customFormat="1" x14ac:dyDescent="0.3">
      <c r="A12" s="294" t="s">
        <v>25</v>
      </c>
      <c r="B12" s="11">
        <v>1999</v>
      </c>
      <c r="C12" s="188" t="s">
        <v>34</v>
      </c>
      <c r="D12" s="190">
        <v>61</v>
      </c>
      <c r="E12" s="204">
        <v>-17</v>
      </c>
      <c r="F12" s="13">
        <v>131</v>
      </c>
      <c r="G12" s="191">
        <v>40</v>
      </c>
      <c r="H12" s="213">
        <v>8</v>
      </c>
      <c r="I12" s="13">
        <v>5</v>
      </c>
      <c r="J12" s="13">
        <v>21</v>
      </c>
      <c r="K12" s="13">
        <v>8</v>
      </c>
      <c r="L12" s="13">
        <v>0</v>
      </c>
      <c r="M12" s="184">
        <v>23000</v>
      </c>
      <c r="N12" s="184">
        <v>0</v>
      </c>
      <c r="O12" s="191">
        <v>0.25</v>
      </c>
      <c r="P12" s="22"/>
      <c r="Q12" s="2"/>
      <c r="T12"/>
    </row>
    <row r="13" spans="1:21" x14ac:dyDescent="0.3">
      <c r="A13" s="294" t="s">
        <v>25</v>
      </c>
      <c r="B13" s="11">
        <v>2018</v>
      </c>
      <c r="C13" s="188" t="s">
        <v>35</v>
      </c>
      <c r="D13" s="190">
        <v>4</v>
      </c>
      <c r="E13" s="204">
        <v>-19</v>
      </c>
      <c r="F13" s="13">
        <v>4</v>
      </c>
      <c r="G13" s="191">
        <v>9</v>
      </c>
      <c r="H13" s="213">
        <v>20</v>
      </c>
      <c r="I13" s="13">
        <v>1</v>
      </c>
      <c r="J13" s="13">
        <v>6</v>
      </c>
      <c r="K13" s="13">
        <v>0</v>
      </c>
      <c r="L13" s="13">
        <v>0</v>
      </c>
      <c r="M13" s="184">
        <v>0</v>
      </c>
      <c r="N13" s="184">
        <v>0</v>
      </c>
      <c r="O13" s="191"/>
      <c r="P13" s="22"/>
      <c r="Q13" s="2"/>
      <c r="R13"/>
      <c r="S13"/>
      <c r="T13"/>
      <c r="U13"/>
    </row>
    <row r="14" spans="1:21" x14ac:dyDescent="0.3">
      <c r="A14" s="294" t="s">
        <v>25</v>
      </c>
      <c r="B14" s="11">
        <v>1994</v>
      </c>
      <c r="C14" s="188" t="s">
        <v>36</v>
      </c>
      <c r="D14" s="190">
        <v>681</v>
      </c>
      <c r="E14" s="204">
        <v>-108</v>
      </c>
      <c r="F14" s="13">
        <v>1705</v>
      </c>
      <c r="G14" s="191">
        <v>423</v>
      </c>
      <c r="H14" s="213">
        <v>320</v>
      </c>
      <c r="I14" s="13">
        <v>45</v>
      </c>
      <c r="J14" s="13">
        <v>55</v>
      </c>
      <c r="K14" s="13">
        <v>43</v>
      </c>
      <c r="L14" s="13">
        <v>0</v>
      </c>
      <c r="M14" s="184">
        <v>164000</v>
      </c>
      <c r="N14" s="184">
        <v>0</v>
      </c>
      <c r="O14" s="191">
        <v>3.25</v>
      </c>
      <c r="P14" s="22"/>
      <c r="Q14" s="2"/>
      <c r="R14"/>
      <c r="S14"/>
      <c r="T14"/>
      <c r="U14"/>
    </row>
    <row r="15" spans="1:21" x14ac:dyDescent="0.3">
      <c r="A15" s="294" t="s">
        <v>25</v>
      </c>
      <c r="B15" s="11">
        <v>2010</v>
      </c>
      <c r="C15" s="188" t="s">
        <v>38</v>
      </c>
      <c r="D15" s="190">
        <v>40</v>
      </c>
      <c r="E15" s="203">
        <v>40</v>
      </c>
      <c r="F15" s="13">
        <v>65</v>
      </c>
      <c r="G15" s="191">
        <v>24</v>
      </c>
      <c r="H15" s="213">
        <v>16</v>
      </c>
      <c r="I15" s="13">
        <v>9</v>
      </c>
      <c r="J15" s="13">
        <v>9</v>
      </c>
      <c r="K15" s="13">
        <v>14</v>
      </c>
      <c r="L15" s="13">
        <v>0</v>
      </c>
      <c r="M15" s="184">
        <v>36000</v>
      </c>
      <c r="N15" s="184">
        <v>0</v>
      </c>
      <c r="O15" s="191"/>
      <c r="P15" s="22"/>
      <c r="Q15" s="2"/>
      <c r="R15"/>
      <c r="S15"/>
      <c r="T15"/>
      <c r="U15"/>
    </row>
    <row r="16" spans="1:21" x14ac:dyDescent="0.3">
      <c r="A16" s="294" t="s">
        <v>25</v>
      </c>
      <c r="B16" s="11">
        <v>2001</v>
      </c>
      <c r="C16" s="188" t="s">
        <v>39</v>
      </c>
      <c r="D16" s="190">
        <v>28</v>
      </c>
      <c r="E16" s="203">
        <v>17</v>
      </c>
      <c r="F16" s="13">
        <v>39</v>
      </c>
      <c r="G16" s="191">
        <v>15</v>
      </c>
      <c r="H16" s="213">
        <v>15</v>
      </c>
      <c r="I16" s="13">
        <v>1</v>
      </c>
      <c r="J16" s="13">
        <v>19</v>
      </c>
      <c r="K16" s="13">
        <v>4</v>
      </c>
      <c r="L16" s="13">
        <v>0</v>
      </c>
      <c r="M16" s="184">
        <v>5500</v>
      </c>
      <c r="N16" s="184">
        <v>0</v>
      </c>
      <c r="O16" s="191"/>
      <c r="P16" s="22"/>
      <c r="Q16" s="2"/>
      <c r="R16"/>
      <c r="S16"/>
      <c r="T16"/>
      <c r="U16"/>
    </row>
    <row r="17" spans="1:21" s="2" customFormat="1" x14ac:dyDescent="0.3">
      <c r="A17" s="294" t="s">
        <v>25</v>
      </c>
      <c r="B17" s="11">
        <v>2007</v>
      </c>
      <c r="C17" s="188" t="s">
        <v>41</v>
      </c>
      <c r="D17" s="190">
        <v>112</v>
      </c>
      <c r="E17" s="203">
        <v>3</v>
      </c>
      <c r="F17" s="13">
        <v>151</v>
      </c>
      <c r="G17" s="191">
        <v>110</v>
      </c>
      <c r="H17" s="213">
        <v>11</v>
      </c>
      <c r="I17" s="13">
        <v>11</v>
      </c>
      <c r="J17" s="13">
        <v>25</v>
      </c>
      <c r="K17" s="13">
        <v>9</v>
      </c>
      <c r="L17" s="13">
        <v>1</v>
      </c>
      <c r="M17" s="184">
        <v>130000</v>
      </c>
      <c r="N17" s="184">
        <v>20000</v>
      </c>
      <c r="O17" s="191">
        <v>0.5</v>
      </c>
      <c r="P17" s="22"/>
    </row>
    <row r="18" spans="1:21" x14ac:dyDescent="0.3">
      <c r="A18" s="294" t="s">
        <v>25</v>
      </c>
      <c r="B18" s="11">
        <v>2010</v>
      </c>
      <c r="C18" s="188" t="s">
        <v>42</v>
      </c>
      <c r="D18" s="190">
        <v>52</v>
      </c>
      <c r="E18" s="203">
        <v>12</v>
      </c>
      <c r="F18" s="13">
        <v>54</v>
      </c>
      <c r="G18" s="191">
        <v>30</v>
      </c>
      <c r="H18" s="213">
        <v>1</v>
      </c>
      <c r="I18" s="13">
        <v>8</v>
      </c>
      <c r="J18" s="13">
        <v>8</v>
      </c>
      <c r="K18" s="13">
        <v>2</v>
      </c>
      <c r="L18" s="13">
        <v>0</v>
      </c>
      <c r="M18" s="184">
        <v>4000</v>
      </c>
      <c r="N18" s="184">
        <v>0</v>
      </c>
      <c r="O18" s="191"/>
      <c r="P18" s="22"/>
      <c r="Q18" s="2"/>
      <c r="R18"/>
      <c r="S18"/>
      <c r="T18"/>
      <c r="U18"/>
    </row>
    <row r="19" spans="1:21" x14ac:dyDescent="0.3">
      <c r="A19" s="294" t="s">
        <v>25</v>
      </c>
      <c r="B19" s="11">
        <v>2018</v>
      </c>
      <c r="C19" s="188" t="s">
        <v>43</v>
      </c>
      <c r="D19" s="190">
        <v>37</v>
      </c>
      <c r="E19" s="204">
        <v>-10</v>
      </c>
      <c r="F19" s="13">
        <v>64</v>
      </c>
      <c r="G19" s="191">
        <v>33</v>
      </c>
      <c r="H19" s="213">
        <v>5</v>
      </c>
      <c r="I19" s="13">
        <v>5</v>
      </c>
      <c r="J19" s="13">
        <v>20</v>
      </c>
      <c r="K19" s="13">
        <v>4</v>
      </c>
      <c r="L19" s="13">
        <v>6</v>
      </c>
      <c r="M19" s="184">
        <v>18000</v>
      </c>
      <c r="N19" s="184">
        <v>12000</v>
      </c>
      <c r="O19" s="191">
        <v>0.75</v>
      </c>
      <c r="P19" s="22"/>
      <c r="Q19" s="2"/>
      <c r="R19"/>
      <c r="S19"/>
      <c r="T19"/>
      <c r="U19"/>
    </row>
    <row r="20" spans="1:21" x14ac:dyDescent="0.3">
      <c r="A20" s="294" t="s">
        <v>25</v>
      </c>
      <c r="B20" s="11">
        <v>2004</v>
      </c>
      <c r="C20" s="188" t="s">
        <v>44</v>
      </c>
      <c r="D20" s="190">
        <v>51</v>
      </c>
      <c r="E20" s="203">
        <v>2</v>
      </c>
      <c r="F20" s="13">
        <v>78</v>
      </c>
      <c r="G20" s="191">
        <v>22</v>
      </c>
      <c r="H20" s="213">
        <v>17</v>
      </c>
      <c r="I20" s="13">
        <v>13</v>
      </c>
      <c r="J20" s="13">
        <v>15</v>
      </c>
      <c r="K20" s="13">
        <v>8</v>
      </c>
      <c r="L20" s="13">
        <v>0</v>
      </c>
      <c r="M20" s="184">
        <v>8000</v>
      </c>
      <c r="N20" s="184">
        <v>0</v>
      </c>
      <c r="O20" s="191"/>
      <c r="P20" s="22"/>
      <c r="Q20" s="2"/>
      <c r="R20"/>
      <c r="S20"/>
      <c r="T20"/>
      <c r="U20"/>
    </row>
    <row r="21" spans="1:21" x14ac:dyDescent="0.3">
      <c r="A21" s="294" t="s">
        <v>25</v>
      </c>
      <c r="B21" s="11">
        <v>2000</v>
      </c>
      <c r="C21" s="188" t="s">
        <v>88</v>
      </c>
      <c r="D21" s="190">
        <v>141</v>
      </c>
      <c r="E21" s="203">
        <v>54</v>
      </c>
      <c r="F21" s="13">
        <v>272</v>
      </c>
      <c r="G21" s="191">
        <v>86</v>
      </c>
      <c r="H21" s="213">
        <v>55</v>
      </c>
      <c r="I21" s="13">
        <v>11</v>
      </c>
      <c r="J21" s="13">
        <v>40</v>
      </c>
      <c r="K21" s="13">
        <v>12</v>
      </c>
      <c r="L21" s="13">
        <v>0</v>
      </c>
      <c r="M21" s="184">
        <v>75000</v>
      </c>
      <c r="N21" s="184">
        <v>0</v>
      </c>
      <c r="O21" s="199">
        <v>1</v>
      </c>
      <c r="P21" s="22"/>
      <c r="Q21" s="2"/>
      <c r="R21"/>
      <c r="S21"/>
      <c r="T21"/>
      <c r="U21"/>
    </row>
    <row r="22" spans="1:21" x14ac:dyDescent="0.3">
      <c r="A22" s="294" t="s">
        <v>25</v>
      </c>
      <c r="B22" s="11">
        <v>2006</v>
      </c>
      <c r="C22" s="188" t="s">
        <v>45</v>
      </c>
      <c r="D22" s="190">
        <v>32</v>
      </c>
      <c r="E22" s="203">
        <v>20</v>
      </c>
      <c r="F22" s="13">
        <v>66</v>
      </c>
      <c r="G22" s="191">
        <v>20</v>
      </c>
      <c r="H22" s="213">
        <v>29</v>
      </c>
      <c r="I22" s="13">
        <v>6</v>
      </c>
      <c r="J22" s="13">
        <v>15</v>
      </c>
      <c r="K22" s="13">
        <v>4</v>
      </c>
      <c r="L22" s="13">
        <v>0</v>
      </c>
      <c r="M22" s="184">
        <v>15000</v>
      </c>
      <c r="N22" s="184">
        <v>0</v>
      </c>
      <c r="O22" s="191">
        <v>0.375</v>
      </c>
      <c r="P22" s="22"/>
      <c r="Q22" s="2"/>
      <c r="R22"/>
      <c r="S22"/>
      <c r="T22"/>
      <c r="U22"/>
    </row>
    <row r="23" spans="1:21" x14ac:dyDescent="0.3">
      <c r="A23" s="294" t="s">
        <v>25</v>
      </c>
      <c r="B23" s="11">
        <v>2004</v>
      </c>
      <c r="C23" s="188" t="s">
        <v>47</v>
      </c>
      <c r="D23" s="190">
        <v>60</v>
      </c>
      <c r="E23" s="203">
        <v>14</v>
      </c>
      <c r="F23" s="13">
        <v>97</v>
      </c>
      <c r="G23" s="191">
        <v>34</v>
      </c>
      <c r="H23" s="213">
        <v>17</v>
      </c>
      <c r="I23" s="13">
        <v>5</v>
      </c>
      <c r="J23" s="13">
        <v>15</v>
      </c>
      <c r="K23" s="13">
        <v>6</v>
      </c>
      <c r="L23" s="13">
        <v>0</v>
      </c>
      <c r="M23" s="184">
        <v>53000</v>
      </c>
      <c r="N23" s="184">
        <v>0</v>
      </c>
      <c r="O23" s="191">
        <v>0.25</v>
      </c>
      <c r="P23" s="22"/>
      <c r="Q23" s="2"/>
      <c r="R23"/>
      <c r="S23"/>
      <c r="T23"/>
      <c r="U23"/>
    </row>
    <row r="24" spans="1:21" x14ac:dyDescent="0.3">
      <c r="A24" s="295" t="s">
        <v>48</v>
      </c>
      <c r="B24" s="11">
        <v>2005</v>
      </c>
      <c r="C24" s="197" t="s">
        <v>49</v>
      </c>
      <c r="D24" s="190">
        <v>23</v>
      </c>
      <c r="E24" s="185" t="s">
        <v>157</v>
      </c>
      <c r="F24" s="13">
        <v>40</v>
      </c>
      <c r="G24" s="191">
        <v>24</v>
      </c>
      <c r="H24" s="213">
        <v>8</v>
      </c>
      <c r="I24" s="13">
        <v>8</v>
      </c>
      <c r="J24" s="13">
        <v>12</v>
      </c>
      <c r="K24" s="13">
        <v>5</v>
      </c>
      <c r="L24" s="13">
        <v>0</v>
      </c>
      <c r="M24" s="184">
        <v>12000</v>
      </c>
      <c r="N24" s="184">
        <v>0</v>
      </c>
      <c r="O24" s="191">
        <v>0.25</v>
      </c>
      <c r="P24" s="22"/>
      <c r="Q24" s="2"/>
      <c r="R24"/>
      <c r="S24"/>
      <c r="T24"/>
      <c r="U24"/>
    </row>
    <row r="25" spans="1:21" x14ac:dyDescent="0.3">
      <c r="A25" s="294" t="s">
        <v>48</v>
      </c>
      <c r="B25" s="11">
        <v>2011</v>
      </c>
      <c r="C25" s="188" t="s">
        <v>50</v>
      </c>
      <c r="D25" s="190">
        <v>133</v>
      </c>
      <c r="E25" s="203">
        <v>125</v>
      </c>
      <c r="F25" s="13">
        <v>133</v>
      </c>
      <c r="G25" s="191">
        <v>13</v>
      </c>
      <c r="H25" s="213">
        <v>5</v>
      </c>
      <c r="I25" s="13">
        <v>15</v>
      </c>
      <c r="J25" s="13">
        <v>11</v>
      </c>
      <c r="K25" s="13">
        <v>3</v>
      </c>
      <c r="L25" s="13">
        <v>0</v>
      </c>
      <c r="M25" s="184">
        <v>8750</v>
      </c>
      <c r="N25" s="184">
        <v>0</v>
      </c>
      <c r="O25" s="191"/>
      <c r="P25" s="22"/>
      <c r="Q25" s="2"/>
      <c r="R25"/>
      <c r="S25"/>
      <c r="T25"/>
      <c r="U25"/>
    </row>
    <row r="26" spans="1:21" x14ac:dyDescent="0.3">
      <c r="A26" s="294" t="s">
        <v>48</v>
      </c>
      <c r="B26" s="11">
        <v>2008</v>
      </c>
      <c r="C26" s="188" t="s">
        <v>51</v>
      </c>
      <c r="D26" s="190">
        <v>30</v>
      </c>
      <c r="E26" s="204">
        <v>-1</v>
      </c>
      <c r="F26" s="13">
        <v>47</v>
      </c>
      <c r="G26" s="191">
        <v>33</v>
      </c>
      <c r="H26" s="213">
        <v>16</v>
      </c>
      <c r="I26" s="13">
        <v>3</v>
      </c>
      <c r="J26" s="13">
        <v>25</v>
      </c>
      <c r="K26" s="13">
        <v>20</v>
      </c>
      <c r="L26" s="13">
        <v>0</v>
      </c>
      <c r="M26" s="184">
        <v>33000</v>
      </c>
      <c r="N26" s="184">
        <v>0</v>
      </c>
      <c r="O26" s="191"/>
      <c r="P26" s="22"/>
      <c r="Q26" s="2"/>
      <c r="R26"/>
      <c r="S26"/>
      <c r="T26"/>
      <c r="U26"/>
    </row>
    <row r="27" spans="1:21" x14ac:dyDescent="0.3">
      <c r="A27" s="294" t="s">
        <v>48</v>
      </c>
      <c r="B27" s="11">
        <v>2013</v>
      </c>
      <c r="C27" s="188" t="s">
        <v>89</v>
      </c>
      <c r="D27" s="190">
        <v>16</v>
      </c>
      <c r="E27" s="203">
        <v>8</v>
      </c>
      <c r="F27" s="13">
        <v>16</v>
      </c>
      <c r="G27" s="191">
        <v>1</v>
      </c>
      <c r="H27" s="213">
        <v>1</v>
      </c>
      <c r="I27" s="13">
        <v>1</v>
      </c>
      <c r="J27" s="13">
        <v>6</v>
      </c>
      <c r="K27" s="13">
        <v>0</v>
      </c>
      <c r="L27" s="13">
        <v>1</v>
      </c>
      <c r="M27" s="184">
        <v>0</v>
      </c>
      <c r="N27" s="184">
        <v>0</v>
      </c>
      <c r="O27" s="191"/>
      <c r="P27" s="22"/>
      <c r="Q27" s="2"/>
      <c r="R27"/>
      <c r="S27"/>
      <c r="T27"/>
      <c r="U27"/>
    </row>
    <row r="28" spans="1:21" x14ac:dyDescent="0.3">
      <c r="A28" s="294" t="s">
        <v>48</v>
      </c>
      <c r="B28" s="11">
        <v>2006</v>
      </c>
      <c r="C28" s="188" t="s">
        <v>52</v>
      </c>
      <c r="D28" s="190">
        <v>195</v>
      </c>
      <c r="E28" s="203">
        <v>40</v>
      </c>
      <c r="F28" s="13">
        <v>221</v>
      </c>
      <c r="G28" s="191">
        <v>88</v>
      </c>
      <c r="H28" s="213">
        <v>11</v>
      </c>
      <c r="I28" s="13">
        <v>23</v>
      </c>
      <c r="J28" s="13">
        <v>17</v>
      </c>
      <c r="K28" s="13">
        <v>23</v>
      </c>
      <c r="L28" s="13">
        <v>2</v>
      </c>
      <c r="M28" s="184">
        <v>30000</v>
      </c>
      <c r="N28" s="184">
        <v>2000</v>
      </c>
      <c r="O28" s="191">
        <v>1</v>
      </c>
      <c r="P28" s="22"/>
      <c r="Q28" s="2"/>
      <c r="R28"/>
      <c r="S28"/>
      <c r="T28"/>
      <c r="U28"/>
    </row>
    <row r="29" spans="1:21" x14ac:dyDescent="0.3">
      <c r="A29" s="295" t="s">
        <v>48</v>
      </c>
      <c r="B29" s="11">
        <v>2011</v>
      </c>
      <c r="C29" s="189" t="s">
        <v>193</v>
      </c>
      <c r="D29" s="192">
        <v>0</v>
      </c>
      <c r="E29" s="185">
        <v>0</v>
      </c>
      <c r="F29" s="46">
        <v>0</v>
      </c>
      <c r="G29" s="199">
        <v>4</v>
      </c>
      <c r="H29" s="214">
        <v>7</v>
      </c>
      <c r="I29" s="46">
        <v>7</v>
      </c>
      <c r="J29" s="46">
        <v>9</v>
      </c>
      <c r="K29" s="46">
        <v>0</v>
      </c>
      <c r="L29" s="46">
        <v>0</v>
      </c>
      <c r="M29" s="216">
        <v>0</v>
      </c>
      <c r="N29" s="216">
        <v>0</v>
      </c>
      <c r="O29" s="199"/>
      <c r="P29" s="22"/>
      <c r="Q29" s="2"/>
      <c r="R29"/>
      <c r="S29"/>
      <c r="T29"/>
      <c r="U29"/>
    </row>
    <row r="30" spans="1:21" x14ac:dyDescent="0.3">
      <c r="A30" s="294" t="s">
        <v>48</v>
      </c>
      <c r="B30" s="11">
        <v>2018</v>
      </c>
      <c r="C30" s="188" t="s">
        <v>54</v>
      </c>
      <c r="D30" s="190">
        <v>43</v>
      </c>
      <c r="E30" s="203">
        <v>18</v>
      </c>
      <c r="F30" s="13">
        <v>45</v>
      </c>
      <c r="G30" s="191">
        <v>11</v>
      </c>
      <c r="H30" s="213">
        <v>2</v>
      </c>
      <c r="I30" s="13">
        <v>7</v>
      </c>
      <c r="J30" s="13">
        <v>11</v>
      </c>
      <c r="K30" s="13">
        <v>23</v>
      </c>
      <c r="L30" s="13">
        <v>10</v>
      </c>
      <c r="M30" s="184">
        <v>38500</v>
      </c>
      <c r="N30" s="184">
        <v>15500</v>
      </c>
      <c r="O30" s="191"/>
      <c r="P30" s="22"/>
      <c r="Q30" s="2"/>
      <c r="R30"/>
      <c r="S30"/>
      <c r="T30"/>
      <c r="U30"/>
    </row>
    <row r="31" spans="1:21" x14ac:dyDescent="0.3">
      <c r="A31" s="294" t="s">
        <v>48</v>
      </c>
      <c r="B31" s="11">
        <v>2010</v>
      </c>
      <c r="C31" s="188" t="s">
        <v>56</v>
      </c>
      <c r="D31" s="190">
        <v>52</v>
      </c>
      <c r="E31" s="203">
        <v>23</v>
      </c>
      <c r="F31" s="13">
        <v>97</v>
      </c>
      <c r="G31" s="191">
        <v>49</v>
      </c>
      <c r="H31" s="213">
        <v>26</v>
      </c>
      <c r="I31" s="13">
        <v>3</v>
      </c>
      <c r="J31" s="13">
        <v>8</v>
      </c>
      <c r="K31" s="13">
        <v>11</v>
      </c>
      <c r="L31" s="13">
        <v>0</v>
      </c>
      <c r="M31" s="184">
        <v>40000</v>
      </c>
      <c r="N31" s="184">
        <v>0</v>
      </c>
      <c r="O31" s="191"/>
      <c r="P31" s="22"/>
      <c r="Q31" s="2"/>
      <c r="R31"/>
      <c r="S31"/>
      <c r="T31"/>
      <c r="U31"/>
    </row>
    <row r="32" spans="1:21" x14ac:dyDescent="0.3">
      <c r="A32" s="294" t="s">
        <v>48</v>
      </c>
      <c r="B32" s="11">
        <v>2006</v>
      </c>
      <c r="C32" s="188" t="s">
        <v>57</v>
      </c>
      <c r="D32" s="190">
        <v>79</v>
      </c>
      <c r="E32" s="203">
        <v>16</v>
      </c>
      <c r="F32" s="13">
        <v>81</v>
      </c>
      <c r="G32" s="191">
        <v>35</v>
      </c>
      <c r="H32" s="213">
        <v>29</v>
      </c>
      <c r="I32" s="13">
        <v>5</v>
      </c>
      <c r="J32" s="13">
        <v>13</v>
      </c>
      <c r="K32" s="13">
        <v>15</v>
      </c>
      <c r="L32" s="13">
        <v>0</v>
      </c>
      <c r="M32" s="184">
        <v>39500</v>
      </c>
      <c r="N32" s="184">
        <v>0</v>
      </c>
      <c r="O32" s="191"/>
      <c r="P32" s="22"/>
      <c r="Q32" s="2"/>
      <c r="R32"/>
      <c r="S32"/>
      <c r="T32"/>
      <c r="U32"/>
    </row>
    <row r="33" spans="1:21" x14ac:dyDescent="0.3">
      <c r="A33" s="294" t="s">
        <v>48</v>
      </c>
      <c r="B33" s="11">
        <v>2011</v>
      </c>
      <c r="C33" s="188" t="s">
        <v>58</v>
      </c>
      <c r="D33" s="190">
        <v>41</v>
      </c>
      <c r="E33" s="203">
        <v>14</v>
      </c>
      <c r="F33" s="13">
        <v>44</v>
      </c>
      <c r="G33" s="191">
        <v>20</v>
      </c>
      <c r="H33" s="213">
        <v>1</v>
      </c>
      <c r="I33" s="13">
        <v>9</v>
      </c>
      <c r="J33" s="13">
        <v>10</v>
      </c>
      <c r="K33" s="13">
        <v>6</v>
      </c>
      <c r="L33" s="13">
        <v>0</v>
      </c>
      <c r="M33" s="184">
        <v>10000</v>
      </c>
      <c r="N33" s="184">
        <v>0</v>
      </c>
      <c r="O33" s="191"/>
      <c r="P33" s="24"/>
      <c r="Q33" s="167"/>
      <c r="R33"/>
      <c r="S33"/>
      <c r="T33"/>
      <c r="U33"/>
    </row>
    <row r="34" spans="1:21" x14ac:dyDescent="0.3">
      <c r="A34" s="294" t="s">
        <v>48</v>
      </c>
      <c r="B34" s="11">
        <v>2009</v>
      </c>
      <c r="C34" s="188" t="s">
        <v>59</v>
      </c>
      <c r="D34" s="190">
        <v>81</v>
      </c>
      <c r="E34" s="203">
        <v>27</v>
      </c>
      <c r="F34" s="13">
        <v>91</v>
      </c>
      <c r="G34" s="191">
        <v>36</v>
      </c>
      <c r="H34" s="213">
        <v>6</v>
      </c>
      <c r="I34" s="13">
        <v>6</v>
      </c>
      <c r="J34" s="13">
        <v>12</v>
      </c>
      <c r="K34" s="13">
        <v>6</v>
      </c>
      <c r="L34" s="13">
        <v>11</v>
      </c>
      <c r="M34" s="184">
        <v>7500</v>
      </c>
      <c r="N34" s="184">
        <v>11000</v>
      </c>
      <c r="O34" s="191"/>
      <c r="P34" s="22"/>
      <c r="Q34" s="2"/>
      <c r="R34"/>
      <c r="S34"/>
      <c r="T34"/>
      <c r="U34"/>
    </row>
    <row r="35" spans="1:21" x14ac:dyDescent="0.3">
      <c r="A35" s="294" t="s">
        <v>48</v>
      </c>
      <c r="B35" s="11">
        <v>2010</v>
      </c>
      <c r="C35" s="188" t="s">
        <v>13</v>
      </c>
      <c r="D35" s="190">
        <v>28</v>
      </c>
      <c r="E35" s="204">
        <v>-4</v>
      </c>
      <c r="F35" s="13">
        <v>30</v>
      </c>
      <c r="G35" s="191">
        <v>13</v>
      </c>
      <c r="H35" s="213">
        <v>2</v>
      </c>
      <c r="I35" s="13">
        <v>2</v>
      </c>
      <c r="J35" s="13">
        <v>13</v>
      </c>
      <c r="K35" s="13">
        <v>4</v>
      </c>
      <c r="L35" s="13">
        <v>3</v>
      </c>
      <c r="M35" s="184">
        <v>4000</v>
      </c>
      <c r="N35" s="184">
        <v>3000</v>
      </c>
      <c r="O35" s="191">
        <v>0.5</v>
      </c>
      <c r="P35" s="22"/>
      <c r="Q35" s="2"/>
      <c r="R35"/>
      <c r="S35"/>
      <c r="T35"/>
      <c r="U35"/>
    </row>
    <row r="36" spans="1:21" x14ac:dyDescent="0.3">
      <c r="A36" s="294" t="s">
        <v>48</v>
      </c>
      <c r="B36" s="11">
        <v>2007</v>
      </c>
      <c r="C36" s="188" t="s">
        <v>60</v>
      </c>
      <c r="D36" s="190">
        <v>102</v>
      </c>
      <c r="E36" s="203">
        <v>31</v>
      </c>
      <c r="F36" s="13">
        <v>114</v>
      </c>
      <c r="G36" s="191">
        <v>48</v>
      </c>
      <c r="H36" s="213">
        <v>21</v>
      </c>
      <c r="I36" s="13">
        <v>6</v>
      </c>
      <c r="J36" s="13">
        <v>12</v>
      </c>
      <c r="K36" s="13">
        <v>6</v>
      </c>
      <c r="L36" s="13">
        <v>0</v>
      </c>
      <c r="M36" s="184">
        <v>28000</v>
      </c>
      <c r="N36" s="184">
        <v>0</v>
      </c>
      <c r="O36" s="191"/>
      <c r="P36" s="22"/>
      <c r="Q36" s="2"/>
      <c r="R36"/>
      <c r="S36"/>
      <c r="T36"/>
      <c r="U36"/>
    </row>
    <row r="37" spans="1:21" x14ac:dyDescent="0.3">
      <c r="A37" s="294" t="s">
        <v>48</v>
      </c>
      <c r="B37" s="11">
        <v>2007</v>
      </c>
      <c r="C37" s="188" t="s">
        <v>61</v>
      </c>
      <c r="D37" s="190">
        <v>72</v>
      </c>
      <c r="E37" s="204">
        <v>-37</v>
      </c>
      <c r="F37" s="13">
        <v>99</v>
      </c>
      <c r="G37" s="191">
        <v>51</v>
      </c>
      <c r="H37" s="213">
        <v>27</v>
      </c>
      <c r="I37" s="13">
        <v>11</v>
      </c>
      <c r="J37" s="13">
        <v>10</v>
      </c>
      <c r="K37" s="13">
        <v>20</v>
      </c>
      <c r="L37" s="13">
        <v>0</v>
      </c>
      <c r="M37" s="184">
        <v>25700</v>
      </c>
      <c r="N37" s="184">
        <v>0</v>
      </c>
      <c r="O37" s="191"/>
      <c r="P37" s="22"/>
      <c r="Q37" s="2"/>
      <c r="R37"/>
      <c r="S37"/>
      <c r="T37"/>
      <c r="U37"/>
    </row>
    <row r="38" spans="1:21" x14ac:dyDescent="0.3">
      <c r="A38" s="294" t="s">
        <v>48</v>
      </c>
      <c r="B38" s="11">
        <v>2011</v>
      </c>
      <c r="C38" s="188" t="s">
        <v>62</v>
      </c>
      <c r="D38" s="190">
        <v>8</v>
      </c>
      <c r="E38" s="204">
        <v>-22</v>
      </c>
      <c r="F38" s="13">
        <v>8</v>
      </c>
      <c r="G38" s="191">
        <v>13</v>
      </c>
      <c r="H38" s="213">
        <v>2</v>
      </c>
      <c r="I38" s="13">
        <v>2</v>
      </c>
      <c r="J38" s="13">
        <v>8</v>
      </c>
      <c r="K38" s="13">
        <v>1</v>
      </c>
      <c r="L38" s="13">
        <v>0</v>
      </c>
      <c r="M38" s="184">
        <v>2000</v>
      </c>
      <c r="N38" s="184">
        <v>4000</v>
      </c>
      <c r="O38" s="191"/>
      <c r="P38" s="22"/>
      <c r="Q38" s="2"/>
      <c r="R38"/>
      <c r="S38"/>
      <c r="T38"/>
      <c r="U38"/>
    </row>
    <row r="39" spans="1:21" x14ac:dyDescent="0.3">
      <c r="A39" s="294" t="s">
        <v>48</v>
      </c>
      <c r="B39" s="11">
        <v>2009</v>
      </c>
      <c r="C39" s="188" t="s">
        <v>64</v>
      </c>
      <c r="D39" s="190">
        <v>49</v>
      </c>
      <c r="E39" s="203">
        <v>25</v>
      </c>
      <c r="F39" s="13">
        <v>66</v>
      </c>
      <c r="G39" s="191">
        <v>20</v>
      </c>
      <c r="H39" s="213">
        <v>9</v>
      </c>
      <c r="I39" s="13">
        <v>5</v>
      </c>
      <c r="J39" s="13">
        <v>12</v>
      </c>
      <c r="K39" s="13">
        <v>4</v>
      </c>
      <c r="L39" s="13">
        <v>0</v>
      </c>
      <c r="M39" s="184">
        <v>30000</v>
      </c>
      <c r="N39" s="184">
        <v>0</v>
      </c>
      <c r="O39" s="191">
        <v>0.25</v>
      </c>
      <c r="P39" s="22"/>
      <c r="Q39" s="2"/>
      <c r="R39"/>
      <c r="S39"/>
      <c r="T39"/>
      <c r="U39"/>
    </row>
    <row r="40" spans="1:21" x14ac:dyDescent="0.3">
      <c r="A40" s="294" t="s">
        <v>48</v>
      </c>
      <c r="B40" s="11">
        <v>2019</v>
      </c>
      <c r="C40" s="188" t="s">
        <v>94</v>
      </c>
      <c r="D40" s="190">
        <v>50</v>
      </c>
      <c r="E40" s="203">
        <v>16</v>
      </c>
      <c r="F40" s="13">
        <v>58</v>
      </c>
      <c r="G40" s="191">
        <v>11</v>
      </c>
      <c r="H40" s="213">
        <v>4</v>
      </c>
      <c r="I40" s="13">
        <v>4</v>
      </c>
      <c r="J40" s="13">
        <v>15</v>
      </c>
      <c r="K40" s="13">
        <v>6</v>
      </c>
      <c r="L40" s="13">
        <v>0</v>
      </c>
      <c r="M40" s="184">
        <v>24000</v>
      </c>
      <c r="N40" s="184">
        <v>0</v>
      </c>
      <c r="O40" s="191"/>
      <c r="P40" s="22"/>
      <c r="Q40" s="2"/>
      <c r="R40"/>
      <c r="S40"/>
      <c r="T40"/>
      <c r="U40"/>
    </row>
    <row r="41" spans="1:21" ht="15" customHeight="1" x14ac:dyDescent="0.3">
      <c r="A41" s="294" t="s">
        <v>48</v>
      </c>
      <c r="B41" s="11">
        <v>2003</v>
      </c>
      <c r="C41" s="188" t="s">
        <v>65</v>
      </c>
      <c r="D41" s="190">
        <v>129</v>
      </c>
      <c r="E41" s="203">
        <v>64</v>
      </c>
      <c r="F41" s="13">
        <v>144</v>
      </c>
      <c r="G41" s="191">
        <v>100</v>
      </c>
      <c r="H41" s="213">
        <v>41</v>
      </c>
      <c r="I41" s="13">
        <v>10</v>
      </c>
      <c r="J41" s="13">
        <v>19</v>
      </c>
      <c r="K41" s="13">
        <v>20</v>
      </c>
      <c r="L41" s="13">
        <v>8</v>
      </c>
      <c r="M41" s="184">
        <v>88000</v>
      </c>
      <c r="N41" s="184">
        <v>38000</v>
      </c>
      <c r="O41" s="191"/>
      <c r="P41" s="22"/>
      <c r="Q41" s="2"/>
      <c r="R41"/>
      <c r="S41"/>
      <c r="T41"/>
      <c r="U41"/>
    </row>
    <row r="42" spans="1:21" x14ac:dyDescent="0.3">
      <c r="A42" s="294" t="s">
        <v>48</v>
      </c>
      <c r="B42" s="58">
        <v>2014</v>
      </c>
      <c r="C42" s="198" t="s">
        <v>20</v>
      </c>
      <c r="D42" s="190">
        <v>107</v>
      </c>
      <c r="E42" s="203">
        <v>38</v>
      </c>
      <c r="F42" s="13">
        <v>134</v>
      </c>
      <c r="G42" s="191">
        <v>37</v>
      </c>
      <c r="H42" s="213">
        <v>26</v>
      </c>
      <c r="I42" s="13">
        <v>10</v>
      </c>
      <c r="J42" s="13">
        <v>13</v>
      </c>
      <c r="K42" s="13">
        <v>13</v>
      </c>
      <c r="L42" s="13">
        <v>0</v>
      </c>
      <c r="M42" s="184">
        <v>34000</v>
      </c>
      <c r="N42" s="184">
        <v>0</v>
      </c>
      <c r="O42" s="191"/>
      <c r="P42" s="22"/>
      <c r="Q42" s="2"/>
      <c r="R42"/>
      <c r="S42"/>
      <c r="T42"/>
      <c r="U42"/>
    </row>
    <row r="43" spans="1:21" s="10" customFormat="1" x14ac:dyDescent="0.3">
      <c r="A43" s="294" t="s">
        <v>48</v>
      </c>
      <c r="B43" s="11">
        <v>2004</v>
      </c>
      <c r="C43" s="198" t="s">
        <v>21</v>
      </c>
      <c r="D43" s="190">
        <v>223</v>
      </c>
      <c r="E43" s="203">
        <v>97</v>
      </c>
      <c r="F43" s="46">
        <v>286</v>
      </c>
      <c r="G43" s="199">
        <v>78</v>
      </c>
      <c r="H43" s="214">
        <v>73</v>
      </c>
      <c r="I43" s="46">
        <v>23</v>
      </c>
      <c r="J43" s="13">
        <v>17</v>
      </c>
      <c r="K43" s="13">
        <v>12</v>
      </c>
      <c r="L43" s="13">
        <v>0</v>
      </c>
      <c r="M43" s="184">
        <v>75000</v>
      </c>
      <c r="N43" s="184">
        <v>0</v>
      </c>
      <c r="O43" s="191">
        <v>0.25</v>
      </c>
      <c r="P43" s="22"/>
      <c r="Q43" s="2"/>
      <c r="T43"/>
    </row>
    <row r="44" spans="1:21" x14ac:dyDescent="0.3">
      <c r="A44" s="294" t="s">
        <v>48</v>
      </c>
      <c r="B44" s="11">
        <v>2008</v>
      </c>
      <c r="C44" s="198" t="s">
        <v>22</v>
      </c>
      <c r="D44" s="190">
        <v>133</v>
      </c>
      <c r="E44" s="203">
        <v>99</v>
      </c>
      <c r="F44" s="13">
        <v>307</v>
      </c>
      <c r="G44" s="191">
        <v>63</v>
      </c>
      <c r="H44" s="213">
        <v>74</v>
      </c>
      <c r="I44" s="13">
        <v>6</v>
      </c>
      <c r="J44" s="13">
        <v>14</v>
      </c>
      <c r="K44" s="13">
        <v>10</v>
      </c>
      <c r="L44" s="13">
        <v>4</v>
      </c>
      <c r="M44" s="184">
        <v>42500</v>
      </c>
      <c r="N44" s="184">
        <v>7000</v>
      </c>
      <c r="O44" s="191">
        <v>1</v>
      </c>
      <c r="P44" s="22"/>
      <c r="Q44" s="2"/>
      <c r="R44"/>
      <c r="S44"/>
      <c r="T44"/>
      <c r="U44"/>
    </row>
    <row r="45" spans="1:21" x14ac:dyDescent="0.3">
      <c r="A45" s="294" t="s">
        <v>48</v>
      </c>
      <c r="B45" s="11">
        <v>2006</v>
      </c>
      <c r="C45" s="198" t="s">
        <v>23</v>
      </c>
      <c r="D45" s="190">
        <v>161</v>
      </c>
      <c r="E45" s="203">
        <v>11</v>
      </c>
      <c r="F45" s="13">
        <v>220</v>
      </c>
      <c r="G45" s="191">
        <v>72</v>
      </c>
      <c r="H45" s="213">
        <v>10</v>
      </c>
      <c r="I45" s="13">
        <v>10</v>
      </c>
      <c r="J45" s="13">
        <v>13</v>
      </c>
      <c r="K45" s="13">
        <v>12</v>
      </c>
      <c r="L45" s="13">
        <v>0</v>
      </c>
      <c r="M45" s="184">
        <v>86000</v>
      </c>
      <c r="N45" s="184">
        <v>0</v>
      </c>
      <c r="O45" s="191"/>
      <c r="P45" s="22"/>
      <c r="Q45" s="2"/>
      <c r="R45"/>
      <c r="S45"/>
      <c r="T45"/>
      <c r="U45"/>
    </row>
    <row r="46" spans="1:21" x14ac:dyDescent="0.3">
      <c r="A46" s="294" t="s">
        <v>48</v>
      </c>
      <c r="B46" s="11">
        <v>2008</v>
      </c>
      <c r="C46" s="188" t="s">
        <v>95</v>
      </c>
      <c r="D46" s="190">
        <v>6</v>
      </c>
      <c r="E46" s="204">
        <v>-19</v>
      </c>
      <c r="F46" s="13">
        <v>37</v>
      </c>
      <c r="G46" s="191">
        <v>9</v>
      </c>
      <c r="H46" s="213">
        <v>2</v>
      </c>
      <c r="I46" s="13">
        <v>2</v>
      </c>
      <c r="J46" s="13">
        <v>14</v>
      </c>
      <c r="K46" s="13">
        <v>2</v>
      </c>
      <c r="L46" s="13">
        <v>0</v>
      </c>
      <c r="M46" s="184">
        <v>4000</v>
      </c>
      <c r="N46" s="184">
        <v>0</v>
      </c>
      <c r="O46" s="191"/>
      <c r="P46" s="22"/>
      <c r="Q46" s="2"/>
      <c r="R46"/>
      <c r="S46"/>
      <c r="T46"/>
      <c r="U46"/>
    </row>
    <row r="47" spans="1:21" x14ac:dyDescent="0.3">
      <c r="A47" s="294" t="s">
        <v>66</v>
      </c>
      <c r="B47" s="11">
        <v>2007</v>
      </c>
      <c r="C47" s="188" t="s">
        <v>67</v>
      </c>
      <c r="D47" s="190">
        <v>115</v>
      </c>
      <c r="E47" s="203">
        <v>58</v>
      </c>
      <c r="F47" s="13">
        <v>206</v>
      </c>
      <c r="G47" s="191">
        <v>47</v>
      </c>
      <c r="H47" s="213">
        <v>26</v>
      </c>
      <c r="I47" s="13">
        <v>28</v>
      </c>
      <c r="J47" s="13">
        <v>14</v>
      </c>
      <c r="K47" s="13">
        <v>12</v>
      </c>
      <c r="L47" s="13">
        <v>0</v>
      </c>
      <c r="M47" s="184">
        <v>41000</v>
      </c>
      <c r="N47" s="184">
        <v>0</v>
      </c>
      <c r="O47" s="191">
        <v>0.06</v>
      </c>
      <c r="P47" s="22"/>
      <c r="Q47" s="2"/>
      <c r="R47"/>
      <c r="S47"/>
      <c r="T47"/>
      <c r="U47"/>
    </row>
    <row r="48" spans="1:21" x14ac:dyDescent="0.3">
      <c r="A48" s="294" t="s">
        <v>66</v>
      </c>
      <c r="B48" s="11">
        <v>2020</v>
      </c>
      <c r="C48" s="188" t="s">
        <v>142</v>
      </c>
      <c r="D48" s="190">
        <v>27</v>
      </c>
      <c r="E48" s="203">
        <v>1</v>
      </c>
      <c r="F48" s="13">
        <v>45</v>
      </c>
      <c r="G48" s="191">
        <v>11</v>
      </c>
      <c r="H48" s="213">
        <v>1</v>
      </c>
      <c r="I48" s="13">
        <v>1</v>
      </c>
      <c r="J48" s="13">
        <v>10</v>
      </c>
      <c r="K48" s="13">
        <v>3</v>
      </c>
      <c r="L48" s="13">
        <v>0</v>
      </c>
      <c r="M48" s="184">
        <v>5000</v>
      </c>
      <c r="N48" s="184">
        <v>0</v>
      </c>
      <c r="O48" s="191"/>
      <c r="P48" s="22"/>
      <c r="Q48" s="2"/>
      <c r="R48"/>
      <c r="S48"/>
      <c r="T48"/>
      <c r="U48"/>
    </row>
    <row r="49" spans="1:21" x14ac:dyDescent="0.3">
      <c r="A49" s="294" t="s">
        <v>66</v>
      </c>
      <c r="B49" s="11">
        <v>2012</v>
      </c>
      <c r="C49" s="188" t="s">
        <v>68</v>
      </c>
      <c r="D49" s="190">
        <v>97</v>
      </c>
      <c r="E49" s="203">
        <v>19</v>
      </c>
      <c r="F49" s="13">
        <v>110</v>
      </c>
      <c r="G49" s="191">
        <v>12</v>
      </c>
      <c r="H49" s="213">
        <v>5</v>
      </c>
      <c r="I49" s="13">
        <v>5</v>
      </c>
      <c r="J49" s="13">
        <v>8</v>
      </c>
      <c r="K49" s="13">
        <v>15</v>
      </c>
      <c r="L49" s="13">
        <v>9</v>
      </c>
      <c r="M49" s="184">
        <v>23000</v>
      </c>
      <c r="N49" s="184">
        <v>13000</v>
      </c>
      <c r="O49" s="191">
        <v>0.25</v>
      </c>
      <c r="P49" s="22"/>
      <c r="Q49" s="2"/>
      <c r="R49"/>
      <c r="S49"/>
      <c r="T49"/>
      <c r="U49"/>
    </row>
    <row r="50" spans="1:21" x14ac:dyDescent="0.3">
      <c r="A50" s="294" t="s">
        <v>66</v>
      </c>
      <c r="B50" s="11">
        <v>2002</v>
      </c>
      <c r="C50" s="188" t="s">
        <v>69</v>
      </c>
      <c r="D50" s="190">
        <v>325</v>
      </c>
      <c r="E50" s="203">
        <v>92</v>
      </c>
      <c r="F50" s="13">
        <v>484</v>
      </c>
      <c r="G50" s="191">
        <v>111</v>
      </c>
      <c r="H50" s="213">
        <v>25</v>
      </c>
      <c r="I50" s="13">
        <v>24</v>
      </c>
      <c r="J50" s="13">
        <v>27</v>
      </c>
      <c r="K50" s="13">
        <v>35</v>
      </c>
      <c r="L50" s="13">
        <v>67</v>
      </c>
      <c r="M50" s="184">
        <v>180750</v>
      </c>
      <c r="N50" s="184">
        <v>129000</v>
      </c>
      <c r="O50" s="191">
        <v>0.5</v>
      </c>
      <c r="P50" s="22"/>
      <c r="Q50" s="2"/>
      <c r="R50"/>
      <c r="S50"/>
      <c r="T50"/>
      <c r="U50"/>
    </row>
    <row r="51" spans="1:21" x14ac:dyDescent="0.3">
      <c r="A51" s="294" t="s">
        <v>66</v>
      </c>
      <c r="B51" s="11">
        <v>2003</v>
      </c>
      <c r="C51" s="188" t="s">
        <v>71</v>
      </c>
      <c r="D51" s="190">
        <v>161</v>
      </c>
      <c r="E51" s="203">
        <v>26</v>
      </c>
      <c r="F51" s="13">
        <v>293</v>
      </c>
      <c r="G51" s="191">
        <v>82</v>
      </c>
      <c r="H51" s="213">
        <v>11</v>
      </c>
      <c r="I51" s="13">
        <v>11</v>
      </c>
      <c r="J51" s="13">
        <v>23</v>
      </c>
      <c r="K51" s="13">
        <v>74</v>
      </c>
      <c r="L51" s="13">
        <v>4</v>
      </c>
      <c r="M51" s="184">
        <v>162000</v>
      </c>
      <c r="N51" s="184">
        <v>8000</v>
      </c>
      <c r="O51" s="191">
        <v>0.5</v>
      </c>
      <c r="P51" s="22"/>
      <c r="Q51" s="2"/>
      <c r="R51"/>
      <c r="S51"/>
      <c r="T51"/>
      <c r="U51"/>
    </row>
    <row r="52" spans="1:21" x14ac:dyDescent="0.3">
      <c r="A52" s="294" t="s">
        <v>66</v>
      </c>
      <c r="B52" s="11">
        <v>2002</v>
      </c>
      <c r="C52" s="188" t="s">
        <v>153</v>
      </c>
      <c r="D52" s="190">
        <v>108</v>
      </c>
      <c r="E52" s="203">
        <v>39</v>
      </c>
      <c r="F52" s="13">
        <v>232</v>
      </c>
      <c r="G52" s="191">
        <v>111</v>
      </c>
      <c r="H52" s="213">
        <v>65</v>
      </c>
      <c r="I52" s="13">
        <v>11</v>
      </c>
      <c r="J52" s="13">
        <v>12</v>
      </c>
      <c r="K52" s="13">
        <v>14</v>
      </c>
      <c r="L52" s="13">
        <v>0</v>
      </c>
      <c r="M52" s="184">
        <v>55500</v>
      </c>
      <c r="N52" s="184">
        <v>0</v>
      </c>
      <c r="O52" s="191">
        <v>0.5</v>
      </c>
      <c r="P52" s="22"/>
      <c r="Q52" s="2"/>
      <c r="R52"/>
      <c r="S52"/>
      <c r="T52"/>
      <c r="U52"/>
    </row>
    <row r="53" spans="1:21" x14ac:dyDescent="0.3">
      <c r="A53" s="294" t="s">
        <v>66</v>
      </c>
      <c r="B53" s="11">
        <v>2004</v>
      </c>
      <c r="C53" s="188" t="s">
        <v>72</v>
      </c>
      <c r="D53" s="190">
        <v>168</v>
      </c>
      <c r="E53" s="203">
        <v>50</v>
      </c>
      <c r="F53" s="13">
        <v>245</v>
      </c>
      <c r="G53" s="191">
        <v>98</v>
      </c>
      <c r="H53" s="213">
        <v>36</v>
      </c>
      <c r="I53" s="13">
        <v>11</v>
      </c>
      <c r="J53" s="13">
        <v>10</v>
      </c>
      <c r="K53" s="13">
        <v>6</v>
      </c>
      <c r="L53" s="13">
        <v>0</v>
      </c>
      <c r="M53" s="184">
        <v>27000</v>
      </c>
      <c r="N53" s="184">
        <v>0</v>
      </c>
      <c r="O53" s="191">
        <v>0.25</v>
      </c>
      <c r="P53" s="22"/>
      <c r="Q53" s="2"/>
      <c r="R53"/>
      <c r="S53"/>
      <c r="T53"/>
      <c r="U53"/>
    </row>
    <row r="54" spans="1:21" x14ac:dyDescent="0.3">
      <c r="A54" s="294" t="s">
        <v>66</v>
      </c>
      <c r="B54" s="11">
        <v>2012</v>
      </c>
      <c r="C54" s="188" t="s">
        <v>73</v>
      </c>
      <c r="D54" s="190">
        <v>8</v>
      </c>
      <c r="E54" s="204">
        <v>-24</v>
      </c>
      <c r="F54" s="13">
        <v>13</v>
      </c>
      <c r="G54" s="191">
        <v>3</v>
      </c>
      <c r="H54" s="213">
        <v>5</v>
      </c>
      <c r="I54" s="13">
        <v>1</v>
      </c>
      <c r="J54" s="13">
        <v>7</v>
      </c>
      <c r="K54" s="13">
        <v>0</v>
      </c>
      <c r="L54" s="13">
        <v>0</v>
      </c>
      <c r="M54" s="184">
        <v>0</v>
      </c>
      <c r="N54" s="184">
        <v>0</v>
      </c>
      <c r="O54" s="191"/>
      <c r="P54" s="22"/>
      <c r="Q54" s="2"/>
      <c r="R54"/>
      <c r="S54"/>
      <c r="T54"/>
      <c r="U54"/>
    </row>
    <row r="55" spans="1:21" x14ac:dyDescent="0.3">
      <c r="A55" s="294" t="s">
        <v>66</v>
      </c>
      <c r="B55" s="11">
        <v>2005</v>
      </c>
      <c r="C55" s="188" t="s">
        <v>8</v>
      </c>
      <c r="D55" s="190">
        <v>109</v>
      </c>
      <c r="E55" s="203">
        <v>23</v>
      </c>
      <c r="F55" s="13">
        <v>136</v>
      </c>
      <c r="G55" s="191">
        <v>48</v>
      </c>
      <c r="H55" s="213">
        <v>16</v>
      </c>
      <c r="I55" s="13">
        <v>6</v>
      </c>
      <c r="J55" s="13">
        <v>15</v>
      </c>
      <c r="K55" s="13">
        <v>11</v>
      </c>
      <c r="L55" s="13">
        <v>0</v>
      </c>
      <c r="M55" s="184">
        <v>24500</v>
      </c>
      <c r="N55" s="184">
        <v>0</v>
      </c>
      <c r="O55" s="191"/>
      <c r="P55" s="22"/>
      <c r="Q55" s="2"/>
      <c r="R55"/>
      <c r="S55"/>
      <c r="T55"/>
      <c r="U55"/>
    </row>
    <row r="56" spans="1:21" x14ac:dyDescent="0.3">
      <c r="A56" s="294" t="s">
        <v>66</v>
      </c>
      <c r="B56" s="11">
        <v>2022</v>
      </c>
      <c r="C56" s="188" t="s">
        <v>194</v>
      </c>
      <c r="D56" s="190">
        <v>26</v>
      </c>
      <c r="E56" s="185" t="s">
        <v>157</v>
      </c>
      <c r="F56" s="13">
        <v>33</v>
      </c>
      <c r="G56" s="191">
        <v>18</v>
      </c>
      <c r="H56" s="213">
        <v>11</v>
      </c>
      <c r="I56" s="13">
        <v>2</v>
      </c>
      <c r="J56" s="13">
        <v>8</v>
      </c>
      <c r="K56" s="13">
        <v>5</v>
      </c>
      <c r="L56" s="13">
        <v>0</v>
      </c>
      <c r="M56" s="184">
        <v>8000</v>
      </c>
      <c r="N56" s="184">
        <v>0</v>
      </c>
      <c r="O56" s="191"/>
      <c r="P56" s="22"/>
      <c r="Q56" s="2"/>
      <c r="R56"/>
      <c r="S56"/>
      <c r="T56"/>
      <c r="U56"/>
    </row>
    <row r="57" spans="1:21" x14ac:dyDescent="0.3">
      <c r="A57" s="294" t="s">
        <v>66</v>
      </c>
      <c r="B57" s="11">
        <v>2000</v>
      </c>
      <c r="C57" s="188" t="s">
        <v>11</v>
      </c>
      <c r="D57" s="190">
        <v>256</v>
      </c>
      <c r="E57" s="203">
        <v>44</v>
      </c>
      <c r="F57" s="13">
        <v>431</v>
      </c>
      <c r="G57" s="191">
        <v>300</v>
      </c>
      <c r="H57" s="213">
        <v>72</v>
      </c>
      <c r="I57" s="13">
        <v>12</v>
      </c>
      <c r="J57" s="13">
        <v>33</v>
      </c>
      <c r="K57" s="13">
        <v>81</v>
      </c>
      <c r="L57" s="13">
        <v>12</v>
      </c>
      <c r="M57" s="184">
        <v>136000</v>
      </c>
      <c r="N57" s="184">
        <v>79000</v>
      </c>
      <c r="O57" s="191">
        <v>0.75</v>
      </c>
      <c r="P57" s="22"/>
      <c r="Q57" s="2"/>
      <c r="R57"/>
      <c r="S57"/>
      <c r="T57"/>
      <c r="U57"/>
    </row>
    <row r="58" spans="1:21" x14ac:dyDescent="0.3">
      <c r="A58" s="294" t="s">
        <v>66</v>
      </c>
      <c r="B58" s="11">
        <v>2006</v>
      </c>
      <c r="C58" s="188" t="s">
        <v>12</v>
      </c>
      <c r="D58" s="190">
        <v>97</v>
      </c>
      <c r="E58" s="203">
        <v>42</v>
      </c>
      <c r="F58" s="13">
        <v>116</v>
      </c>
      <c r="G58" s="191">
        <v>46</v>
      </c>
      <c r="H58" s="213">
        <v>7</v>
      </c>
      <c r="I58" s="13">
        <v>7</v>
      </c>
      <c r="J58" s="13">
        <v>22</v>
      </c>
      <c r="K58" s="13">
        <v>28</v>
      </c>
      <c r="L58" s="13">
        <v>8</v>
      </c>
      <c r="M58" s="184">
        <v>60000</v>
      </c>
      <c r="N58" s="184">
        <v>8000</v>
      </c>
      <c r="O58" s="191"/>
      <c r="P58" s="22"/>
      <c r="Q58" s="2"/>
      <c r="R58"/>
      <c r="S58"/>
      <c r="T58"/>
      <c r="U58"/>
    </row>
    <row r="59" spans="1:21" x14ac:dyDescent="0.3">
      <c r="A59" s="294" t="s">
        <v>66</v>
      </c>
      <c r="B59" s="60">
        <v>2021</v>
      </c>
      <c r="C59" s="188" t="s">
        <v>191</v>
      </c>
      <c r="D59" s="190">
        <v>18</v>
      </c>
      <c r="E59" s="203">
        <v>10</v>
      </c>
      <c r="F59" s="13">
        <v>28</v>
      </c>
      <c r="G59" s="191">
        <v>14</v>
      </c>
      <c r="H59" s="213">
        <v>4</v>
      </c>
      <c r="I59" s="13">
        <v>4</v>
      </c>
      <c r="J59" s="13">
        <v>9</v>
      </c>
      <c r="K59" s="13">
        <v>3</v>
      </c>
      <c r="L59" s="13">
        <v>0</v>
      </c>
      <c r="M59" s="184">
        <v>5500</v>
      </c>
      <c r="N59" s="184">
        <v>0</v>
      </c>
      <c r="O59" s="191"/>
      <c r="P59" s="22"/>
      <c r="Q59" s="2"/>
      <c r="R59"/>
      <c r="S59"/>
      <c r="T59"/>
      <c r="U59"/>
    </row>
    <row r="60" spans="1:21" x14ac:dyDescent="0.3">
      <c r="A60" s="294" t="s">
        <v>66</v>
      </c>
      <c r="B60" s="11">
        <v>2007</v>
      </c>
      <c r="C60" s="188" t="s">
        <v>83</v>
      </c>
      <c r="D60" s="190">
        <v>28</v>
      </c>
      <c r="E60" s="204">
        <v>-9</v>
      </c>
      <c r="F60" s="13">
        <v>93</v>
      </c>
      <c r="G60" s="191">
        <v>23</v>
      </c>
      <c r="H60" s="213">
        <v>14</v>
      </c>
      <c r="I60" s="13">
        <v>8</v>
      </c>
      <c r="J60" s="13">
        <v>17</v>
      </c>
      <c r="K60" s="13">
        <v>4</v>
      </c>
      <c r="L60" s="13">
        <v>0</v>
      </c>
      <c r="M60" s="184">
        <v>25000</v>
      </c>
      <c r="N60" s="184">
        <v>0</v>
      </c>
      <c r="O60" s="191"/>
      <c r="P60" s="22"/>
      <c r="Q60" s="2"/>
      <c r="R60"/>
      <c r="S60"/>
      <c r="T60"/>
      <c r="U60"/>
    </row>
    <row r="61" spans="1:21" x14ac:dyDescent="0.3">
      <c r="A61" s="294" t="s">
        <v>66</v>
      </c>
      <c r="B61" s="11">
        <v>2019</v>
      </c>
      <c r="C61" s="188" t="s">
        <v>96</v>
      </c>
      <c r="D61" s="190">
        <v>7</v>
      </c>
      <c r="E61" s="204">
        <v>-11</v>
      </c>
      <c r="F61" s="13">
        <v>18</v>
      </c>
      <c r="G61" s="191">
        <v>17</v>
      </c>
      <c r="H61" s="213">
        <v>11</v>
      </c>
      <c r="I61" s="13">
        <v>1</v>
      </c>
      <c r="J61" s="13">
        <v>8</v>
      </c>
      <c r="K61" s="13">
        <v>4</v>
      </c>
      <c r="L61" s="13">
        <v>0</v>
      </c>
      <c r="M61" s="184">
        <v>8500</v>
      </c>
      <c r="N61" s="184">
        <v>0</v>
      </c>
      <c r="O61" s="191"/>
      <c r="P61" s="22"/>
      <c r="Q61" s="2"/>
      <c r="R61"/>
      <c r="S61"/>
      <c r="T61"/>
      <c r="U61"/>
    </row>
    <row r="62" spans="1:21" x14ac:dyDescent="0.3">
      <c r="A62" s="294" t="s">
        <v>66</v>
      </c>
      <c r="B62" s="11">
        <v>2010</v>
      </c>
      <c r="C62" s="188" t="s">
        <v>15</v>
      </c>
      <c r="D62" s="190">
        <v>30</v>
      </c>
      <c r="E62" s="204">
        <v>-9</v>
      </c>
      <c r="F62" s="13">
        <v>30</v>
      </c>
      <c r="G62" s="191">
        <v>14</v>
      </c>
      <c r="H62" s="213">
        <v>14</v>
      </c>
      <c r="I62" s="13">
        <v>6</v>
      </c>
      <c r="J62" s="13">
        <v>18</v>
      </c>
      <c r="K62" s="13">
        <v>5</v>
      </c>
      <c r="L62" s="13">
        <v>0</v>
      </c>
      <c r="M62" s="184">
        <v>6000</v>
      </c>
      <c r="N62" s="184">
        <v>0</v>
      </c>
      <c r="O62" s="191"/>
      <c r="P62" s="22"/>
      <c r="Q62" s="2"/>
      <c r="R62"/>
      <c r="S62"/>
      <c r="T62"/>
      <c r="U62"/>
    </row>
    <row r="63" spans="1:21" x14ac:dyDescent="0.3">
      <c r="A63" s="294" t="s">
        <v>66</v>
      </c>
      <c r="B63" s="11">
        <v>2006</v>
      </c>
      <c r="C63" s="188" t="s">
        <v>16</v>
      </c>
      <c r="D63" s="190">
        <v>131</v>
      </c>
      <c r="E63" s="203">
        <v>70</v>
      </c>
      <c r="F63" s="13">
        <v>142</v>
      </c>
      <c r="G63" s="191">
        <v>44</v>
      </c>
      <c r="H63" s="214">
        <v>10</v>
      </c>
      <c r="I63" s="13">
        <v>10</v>
      </c>
      <c r="J63" s="13">
        <v>11</v>
      </c>
      <c r="K63" s="13">
        <v>6</v>
      </c>
      <c r="L63" s="13">
        <v>0</v>
      </c>
      <c r="M63" s="184">
        <v>10000</v>
      </c>
      <c r="N63" s="184">
        <v>0</v>
      </c>
      <c r="O63" s="191"/>
      <c r="P63" s="22"/>
      <c r="Q63" s="2"/>
      <c r="R63"/>
      <c r="S63"/>
      <c r="T63"/>
      <c r="U63"/>
    </row>
    <row r="64" spans="1:21" x14ac:dyDescent="0.3">
      <c r="A64" s="294" t="s">
        <v>66</v>
      </c>
      <c r="B64" s="11">
        <v>2017</v>
      </c>
      <c r="C64" s="188" t="s">
        <v>195</v>
      </c>
      <c r="D64" s="190">
        <v>71</v>
      </c>
      <c r="E64" s="185" t="s">
        <v>157</v>
      </c>
      <c r="F64" s="13">
        <v>72</v>
      </c>
      <c r="G64" s="191">
        <v>3</v>
      </c>
      <c r="H64" s="213">
        <v>8</v>
      </c>
      <c r="I64" s="13">
        <v>0</v>
      </c>
      <c r="J64" s="13">
        <v>13</v>
      </c>
      <c r="K64" s="13">
        <v>0</v>
      </c>
      <c r="L64" s="13">
        <v>0</v>
      </c>
      <c r="M64" s="184">
        <v>0</v>
      </c>
      <c r="N64" s="184">
        <v>0</v>
      </c>
      <c r="O64" s="191"/>
      <c r="P64" s="22"/>
      <c r="Q64" s="2"/>
      <c r="R64"/>
      <c r="S64" s="61"/>
      <c r="T64"/>
      <c r="U64"/>
    </row>
    <row r="65" spans="1:21" ht="15.6" x14ac:dyDescent="0.3">
      <c r="A65" s="294" t="s">
        <v>66</v>
      </c>
      <c r="B65" s="58">
        <v>2015</v>
      </c>
      <c r="C65" s="188" t="s">
        <v>18</v>
      </c>
      <c r="D65" s="190">
        <v>5</v>
      </c>
      <c r="E65" s="203">
        <v>5</v>
      </c>
      <c r="F65" s="13">
        <v>18</v>
      </c>
      <c r="G65" s="191">
        <v>11</v>
      </c>
      <c r="H65" s="213">
        <v>9</v>
      </c>
      <c r="I65" s="13">
        <v>1</v>
      </c>
      <c r="J65" s="13">
        <v>7</v>
      </c>
      <c r="K65" s="13">
        <v>0</v>
      </c>
      <c r="L65" s="13">
        <v>0</v>
      </c>
      <c r="M65" s="184">
        <v>0</v>
      </c>
      <c r="N65" s="184">
        <v>0</v>
      </c>
      <c r="O65" s="191"/>
      <c r="P65" s="22"/>
      <c r="Q65" s="2"/>
      <c r="R65"/>
      <c r="S65" s="62"/>
      <c r="T65"/>
      <c r="U65"/>
    </row>
    <row r="66" spans="1:21" ht="15.6" x14ac:dyDescent="0.3">
      <c r="A66" s="294" t="s">
        <v>66</v>
      </c>
      <c r="B66" s="58">
        <v>2015</v>
      </c>
      <c r="C66" s="189" t="s">
        <v>19</v>
      </c>
      <c r="D66" s="190">
        <v>162</v>
      </c>
      <c r="E66" s="203">
        <v>37</v>
      </c>
      <c r="F66" s="13">
        <v>162</v>
      </c>
      <c r="G66" s="191">
        <v>55</v>
      </c>
      <c r="H66" s="213">
        <v>9</v>
      </c>
      <c r="I66" s="13">
        <v>35</v>
      </c>
      <c r="J66" s="13">
        <v>23</v>
      </c>
      <c r="K66" s="46">
        <v>16</v>
      </c>
      <c r="L66" s="46">
        <v>10</v>
      </c>
      <c r="M66" s="216">
        <v>172000</v>
      </c>
      <c r="N66" s="216">
        <v>20000</v>
      </c>
      <c r="O66" s="199">
        <v>1</v>
      </c>
      <c r="P66" s="23"/>
      <c r="Q66" s="9"/>
      <c r="R66" s="2"/>
      <c r="S66" s="62"/>
      <c r="T66"/>
      <c r="U66"/>
    </row>
    <row r="67" spans="1:21" ht="15.6" x14ac:dyDescent="0.3">
      <c r="A67" s="294" t="s">
        <v>66</v>
      </c>
      <c r="B67" s="11">
        <v>2015</v>
      </c>
      <c r="C67" s="188" t="s">
        <v>74</v>
      </c>
      <c r="D67" s="190">
        <v>66</v>
      </c>
      <c r="E67" s="203">
        <v>15</v>
      </c>
      <c r="F67" s="13">
        <v>142</v>
      </c>
      <c r="G67" s="191">
        <v>21</v>
      </c>
      <c r="H67" s="213">
        <v>19</v>
      </c>
      <c r="I67" s="13">
        <v>13</v>
      </c>
      <c r="J67" s="13">
        <v>7</v>
      </c>
      <c r="K67" s="13">
        <v>6</v>
      </c>
      <c r="L67" s="13">
        <v>0</v>
      </c>
      <c r="M67" s="184">
        <v>14000</v>
      </c>
      <c r="N67" s="184">
        <v>0</v>
      </c>
      <c r="O67" s="191"/>
      <c r="P67" s="22"/>
      <c r="Q67" s="2"/>
      <c r="R67"/>
      <c r="S67" s="62"/>
      <c r="T67"/>
      <c r="U67"/>
    </row>
    <row r="68" spans="1:21" s="10" customFormat="1" ht="15.6" x14ac:dyDescent="0.3">
      <c r="A68" s="294" t="s">
        <v>66</v>
      </c>
      <c r="B68" s="11">
        <v>2021</v>
      </c>
      <c r="C68" s="188" t="s">
        <v>140</v>
      </c>
      <c r="D68" s="190">
        <v>39</v>
      </c>
      <c r="E68" s="185" t="s">
        <v>157</v>
      </c>
      <c r="F68" s="13">
        <v>45</v>
      </c>
      <c r="G68" s="191">
        <v>13</v>
      </c>
      <c r="H68" s="213">
        <v>5</v>
      </c>
      <c r="I68" s="13">
        <v>1</v>
      </c>
      <c r="J68" s="13">
        <v>3</v>
      </c>
      <c r="K68" s="13">
        <v>4</v>
      </c>
      <c r="L68" s="13">
        <v>0</v>
      </c>
      <c r="M68" s="184">
        <v>20000</v>
      </c>
      <c r="N68" s="184">
        <v>0</v>
      </c>
      <c r="O68" s="191"/>
      <c r="P68" s="22"/>
      <c r="Q68" s="2"/>
      <c r="S68" s="62"/>
      <c r="T68"/>
    </row>
    <row r="69" spans="1:21" ht="15.6" x14ac:dyDescent="0.3">
      <c r="A69" s="294" t="s">
        <v>66</v>
      </c>
      <c r="B69" s="11">
        <v>2006</v>
      </c>
      <c r="C69" s="188" t="s">
        <v>75</v>
      </c>
      <c r="D69" s="190">
        <v>133</v>
      </c>
      <c r="E69" s="203">
        <v>15</v>
      </c>
      <c r="F69" s="13">
        <v>187</v>
      </c>
      <c r="G69" s="191">
        <v>88</v>
      </c>
      <c r="H69" s="213">
        <v>44</v>
      </c>
      <c r="I69" s="13">
        <v>12</v>
      </c>
      <c r="J69" s="13">
        <v>35</v>
      </c>
      <c r="K69" s="13">
        <v>23</v>
      </c>
      <c r="L69" s="13">
        <v>1</v>
      </c>
      <c r="M69" s="184">
        <v>120000</v>
      </c>
      <c r="N69" s="184">
        <v>5000</v>
      </c>
      <c r="O69" s="191">
        <v>0.55000000000000004</v>
      </c>
      <c r="P69" s="22"/>
      <c r="Q69" s="2"/>
      <c r="R69"/>
      <c r="S69" s="62"/>
      <c r="T69"/>
      <c r="U69"/>
    </row>
    <row r="70" spans="1:21" ht="15.6" x14ac:dyDescent="0.3">
      <c r="A70" s="294" t="s">
        <v>66</v>
      </c>
      <c r="B70" s="11">
        <v>2017</v>
      </c>
      <c r="C70" s="188" t="s">
        <v>84</v>
      </c>
      <c r="D70" s="190">
        <v>83</v>
      </c>
      <c r="E70" s="203">
        <v>67</v>
      </c>
      <c r="F70" s="13">
        <v>91</v>
      </c>
      <c r="G70" s="191">
        <v>45</v>
      </c>
      <c r="H70" s="213">
        <v>20</v>
      </c>
      <c r="I70" s="13">
        <v>14</v>
      </c>
      <c r="J70" s="13">
        <v>7</v>
      </c>
      <c r="K70" s="13">
        <v>10</v>
      </c>
      <c r="L70" s="13">
        <v>0</v>
      </c>
      <c r="M70" s="184">
        <v>5500</v>
      </c>
      <c r="N70" s="184">
        <v>0</v>
      </c>
      <c r="O70" s="191"/>
      <c r="P70" s="21"/>
      <c r="Q70" s="168"/>
      <c r="R70"/>
      <c r="S70" s="62"/>
      <c r="T70"/>
      <c r="U70"/>
    </row>
    <row r="71" spans="1:21" x14ac:dyDescent="0.3">
      <c r="A71" s="294" t="s">
        <v>66</v>
      </c>
      <c r="B71" s="11">
        <v>2001</v>
      </c>
      <c r="C71" s="188" t="s">
        <v>76</v>
      </c>
      <c r="D71" s="190">
        <v>246</v>
      </c>
      <c r="E71" s="203">
        <v>87</v>
      </c>
      <c r="F71" s="13">
        <v>397</v>
      </c>
      <c r="G71" s="191">
        <v>216</v>
      </c>
      <c r="H71" s="213">
        <v>57</v>
      </c>
      <c r="I71" s="13">
        <v>12</v>
      </c>
      <c r="J71" s="13">
        <v>25</v>
      </c>
      <c r="K71" s="13">
        <v>14</v>
      </c>
      <c r="L71" s="13">
        <v>0</v>
      </c>
      <c r="M71" s="184">
        <v>127500</v>
      </c>
      <c r="N71" s="184">
        <v>0</v>
      </c>
      <c r="O71" s="191">
        <v>0.25</v>
      </c>
      <c r="P71" s="21"/>
      <c r="Q71" s="168"/>
      <c r="R71"/>
      <c r="S71"/>
      <c r="T71"/>
      <c r="U71"/>
    </row>
    <row r="72" spans="1:21" ht="15" thickBot="1" x14ac:dyDescent="0.35">
      <c r="A72" s="296" t="s">
        <v>66</v>
      </c>
      <c r="B72" s="297">
        <v>2017</v>
      </c>
      <c r="C72" s="298" t="s">
        <v>24</v>
      </c>
      <c r="D72" s="299">
        <v>42</v>
      </c>
      <c r="E72" s="300">
        <v>12</v>
      </c>
      <c r="F72" s="151">
        <v>88</v>
      </c>
      <c r="G72" s="301">
        <v>42</v>
      </c>
      <c r="H72" s="302">
        <v>8</v>
      </c>
      <c r="I72" s="151">
        <v>3</v>
      </c>
      <c r="J72" s="151">
        <v>13</v>
      </c>
      <c r="K72" s="151">
        <v>1</v>
      </c>
      <c r="L72" s="151">
        <v>0</v>
      </c>
      <c r="M72" s="303">
        <v>5000</v>
      </c>
      <c r="N72" s="303">
        <v>0</v>
      </c>
      <c r="O72" s="301"/>
      <c r="P72" s="22"/>
      <c r="Q72" s="2"/>
      <c r="R72"/>
      <c r="S72"/>
      <c r="T72"/>
      <c r="U72"/>
    </row>
    <row r="73" spans="1:21" x14ac:dyDescent="0.3">
      <c r="A73" s="171"/>
      <c r="B73" s="284"/>
      <c r="C73" s="229"/>
      <c r="D73" s="200"/>
      <c r="E73" s="229"/>
      <c r="F73" s="285"/>
      <c r="G73" s="201"/>
      <c r="H73" s="285"/>
      <c r="I73" s="285"/>
      <c r="J73" s="285"/>
      <c r="K73" s="285"/>
      <c r="L73" s="285"/>
      <c r="M73" s="285"/>
      <c r="N73" s="285"/>
      <c r="O73" s="202"/>
      <c r="P73" s="183"/>
      <c r="Q73" s="169"/>
      <c r="R73" s="10"/>
      <c r="S73" s="229"/>
      <c r="T73" s="228"/>
      <c r="U73"/>
    </row>
    <row r="74" spans="1:21" x14ac:dyDescent="0.3">
      <c r="A74" s="239"/>
      <c r="B74" s="286"/>
      <c r="C74" s="217" t="s">
        <v>391</v>
      </c>
      <c r="D74" s="222">
        <v>4</v>
      </c>
      <c r="E74" s="223"/>
      <c r="F74" s="223">
        <v>4</v>
      </c>
      <c r="G74" s="224">
        <v>0</v>
      </c>
      <c r="H74" s="218" t="s">
        <v>390</v>
      </c>
      <c r="I74" s="219"/>
      <c r="J74" s="219"/>
      <c r="K74" s="219"/>
      <c r="L74" s="49"/>
      <c r="M74" s="49"/>
      <c r="N74" s="49"/>
      <c r="O74" s="236"/>
      <c r="P74" s="22"/>
      <c r="Q74" s="2"/>
      <c r="R74"/>
      <c r="S74"/>
      <c r="T74"/>
      <c r="U74"/>
    </row>
    <row r="75" spans="1:21" x14ac:dyDescent="0.3">
      <c r="A75" s="239"/>
      <c r="B75" s="286"/>
      <c r="C75" s="217" t="s">
        <v>201</v>
      </c>
      <c r="D75" s="222">
        <v>4</v>
      </c>
      <c r="E75" s="223"/>
      <c r="F75" s="223">
        <v>4</v>
      </c>
      <c r="G75" s="224">
        <v>0</v>
      </c>
      <c r="H75" s="218" t="s">
        <v>390</v>
      </c>
      <c r="I75" s="219"/>
      <c r="J75" s="219"/>
      <c r="K75" s="219"/>
      <c r="L75" s="49"/>
      <c r="M75" s="49"/>
      <c r="N75" s="49"/>
      <c r="O75" s="236"/>
      <c r="P75" s="22"/>
      <c r="Q75" s="2"/>
      <c r="R75"/>
      <c r="S75"/>
      <c r="T75"/>
      <c r="U75"/>
    </row>
    <row r="76" spans="1:21" x14ac:dyDescent="0.3">
      <c r="A76" s="239"/>
      <c r="B76" s="286"/>
      <c r="C76" s="217" t="s">
        <v>14</v>
      </c>
      <c r="D76" s="222">
        <v>6</v>
      </c>
      <c r="E76" s="223"/>
      <c r="F76" s="223">
        <v>8</v>
      </c>
      <c r="G76" s="224">
        <v>4</v>
      </c>
      <c r="H76" s="218" t="s">
        <v>390</v>
      </c>
      <c r="I76" s="219"/>
      <c r="J76" s="219"/>
      <c r="K76" s="219"/>
      <c r="L76" s="49"/>
      <c r="M76" s="49"/>
      <c r="N76" s="49"/>
      <c r="O76" s="236"/>
      <c r="P76" s="22"/>
      <c r="Q76" s="2"/>
      <c r="R76"/>
      <c r="S76"/>
      <c r="T76"/>
      <c r="U76"/>
    </row>
    <row r="77" spans="1:21" x14ac:dyDescent="0.3">
      <c r="A77" s="239"/>
      <c r="B77" s="286"/>
      <c r="C77" s="217" t="s">
        <v>9</v>
      </c>
      <c r="D77" s="222">
        <v>0</v>
      </c>
      <c r="E77" s="223"/>
      <c r="F77" s="223">
        <v>0</v>
      </c>
      <c r="G77" s="224">
        <v>2</v>
      </c>
      <c r="H77" s="218" t="s">
        <v>390</v>
      </c>
      <c r="I77" s="219"/>
      <c r="J77" s="219"/>
      <c r="K77" s="219"/>
      <c r="L77" s="49"/>
      <c r="M77" s="49"/>
      <c r="N77" s="49"/>
      <c r="O77" s="236"/>
      <c r="P77" s="22"/>
      <c r="Q77" s="2"/>
      <c r="R77"/>
      <c r="S77"/>
      <c r="T77"/>
      <c r="U77"/>
    </row>
    <row r="78" spans="1:21" ht="15" thickBot="1" x14ac:dyDescent="0.35">
      <c r="A78" s="239"/>
      <c r="B78" s="286"/>
      <c r="C78" s="220" t="s">
        <v>200</v>
      </c>
      <c r="D78" s="225">
        <v>0</v>
      </c>
      <c r="E78" s="226"/>
      <c r="F78" s="226">
        <v>5</v>
      </c>
      <c r="G78" s="227">
        <v>6</v>
      </c>
      <c r="H78" s="218" t="s">
        <v>390</v>
      </c>
      <c r="I78" s="221"/>
      <c r="J78" s="219"/>
      <c r="K78" s="221"/>
      <c r="L78" s="237"/>
      <c r="M78" s="237"/>
      <c r="N78" s="237"/>
      <c r="O78" s="238"/>
      <c r="P78" s="22"/>
      <c r="Q78" s="2"/>
      <c r="R78"/>
      <c r="S78"/>
      <c r="T78"/>
      <c r="U78"/>
    </row>
    <row r="79" spans="1:21" ht="36.6" thickBot="1" x14ac:dyDescent="0.4">
      <c r="A79" s="172"/>
      <c r="B79" s="287"/>
      <c r="C79" s="162" t="s">
        <v>362</v>
      </c>
      <c r="D79" s="159"/>
      <c r="E79" s="166" t="s">
        <v>185</v>
      </c>
      <c r="F79" s="163"/>
      <c r="G79" s="164"/>
      <c r="H79" s="165"/>
      <c r="I79" s="160"/>
      <c r="J79" s="166" t="s">
        <v>186</v>
      </c>
      <c r="K79" s="160"/>
      <c r="L79" s="160"/>
      <c r="M79" s="160"/>
      <c r="N79" s="160"/>
      <c r="O79" s="161"/>
      <c r="P79" s="22"/>
      <c r="Q79" s="2"/>
      <c r="R79" s="257"/>
      <c r="S79" s="258" t="s">
        <v>192</v>
      </c>
      <c r="T79" s="259"/>
      <c r="U79"/>
    </row>
    <row r="80" spans="1:21" s="12" customFormat="1" ht="16.2" thickBot="1" x14ac:dyDescent="0.35">
      <c r="A80" s="173"/>
      <c r="B80" s="288"/>
      <c r="C80" s="211" t="s">
        <v>203</v>
      </c>
      <c r="D80" s="193">
        <f t="shared" ref="D80" si="0">SUM(D2:D79)</f>
        <v>6273</v>
      </c>
      <c r="E80" s="194">
        <v>1569</v>
      </c>
      <c r="F80" s="194">
        <f t="shared" ref="F80:O80" si="1">SUM(F2:F79)</f>
        <v>9884</v>
      </c>
      <c r="G80" s="212">
        <f t="shared" si="1"/>
        <v>3567</v>
      </c>
      <c r="H80" s="193">
        <f t="shared" si="1"/>
        <v>1558</v>
      </c>
      <c r="I80" s="194">
        <f t="shared" si="1"/>
        <v>593</v>
      </c>
      <c r="J80" s="194">
        <f t="shared" si="1"/>
        <v>1090</v>
      </c>
      <c r="K80" s="194">
        <f t="shared" si="1"/>
        <v>843</v>
      </c>
      <c r="L80" s="194">
        <f t="shared" si="1"/>
        <v>163</v>
      </c>
      <c r="M80" s="195">
        <f t="shared" si="1"/>
        <v>2821800</v>
      </c>
      <c r="N80" s="195">
        <f t="shared" si="1"/>
        <v>399000</v>
      </c>
      <c r="O80" s="196">
        <f t="shared" si="1"/>
        <v>16.484999999999999</v>
      </c>
      <c r="P80" s="23"/>
      <c r="Q80" s="9"/>
      <c r="R80" s="260"/>
      <c r="S80" s="261" t="s">
        <v>207</v>
      </c>
      <c r="T80" s="262"/>
    </row>
    <row r="81" spans="1:21" s="131" customFormat="1" ht="19.2" customHeight="1" x14ac:dyDescent="0.3">
      <c r="A81" s="174"/>
      <c r="B81" s="289"/>
      <c r="C81" s="154"/>
      <c r="D81" s="290"/>
      <c r="E81" s="290"/>
      <c r="F81" s="290"/>
      <c r="G81" s="290"/>
      <c r="H81" s="290"/>
      <c r="I81" s="290"/>
      <c r="J81" s="290"/>
      <c r="K81" s="187" t="s">
        <v>190</v>
      </c>
      <c r="L81" s="187"/>
      <c r="M81" s="210" t="s">
        <v>190</v>
      </c>
      <c r="N81" s="210"/>
      <c r="O81" s="155"/>
      <c r="P81" s="59"/>
      <c r="Q81" s="240"/>
      <c r="R81" s="263" t="s">
        <v>187</v>
      </c>
      <c r="S81" s="126" t="s">
        <v>188</v>
      </c>
      <c r="T81" s="264" t="s">
        <v>202</v>
      </c>
    </row>
    <row r="82" spans="1:21" s="12" customFormat="1" ht="16.2" thickBot="1" x14ac:dyDescent="0.35">
      <c r="A82" s="173"/>
      <c r="B82" s="288"/>
      <c r="C82" s="156"/>
      <c r="D82" s="157"/>
      <c r="E82" s="157"/>
      <c r="F82" s="157"/>
      <c r="G82" s="157"/>
      <c r="H82" s="157"/>
      <c r="I82" s="157"/>
      <c r="J82" s="157"/>
      <c r="K82" s="157">
        <v>996</v>
      </c>
      <c r="L82" s="157"/>
      <c r="M82" s="186">
        <v>3220800</v>
      </c>
      <c r="N82" s="186"/>
      <c r="O82" s="158"/>
      <c r="P82" s="23"/>
      <c r="Q82" s="241"/>
      <c r="R82" s="242">
        <v>727000</v>
      </c>
      <c r="S82" s="127">
        <f>R82+M82</f>
        <v>3947800</v>
      </c>
      <c r="T82" s="243">
        <f>T84+S82</f>
        <v>32375772</v>
      </c>
    </row>
    <row r="83" spans="1:21" s="12" customFormat="1" ht="31.8" customHeight="1" x14ac:dyDescent="0.35">
      <c r="A83" s="175"/>
      <c r="B83" s="291"/>
      <c r="C83" s="132" t="s">
        <v>77</v>
      </c>
      <c r="D83" s="135"/>
      <c r="E83" s="135"/>
      <c r="F83" s="135"/>
      <c r="G83" s="135"/>
      <c r="H83" s="136"/>
      <c r="I83" s="136"/>
      <c r="J83" s="136"/>
      <c r="K83" s="136"/>
      <c r="L83" s="136"/>
      <c r="M83" s="136"/>
      <c r="N83" s="292"/>
      <c r="O83" s="137"/>
      <c r="P83" s="23"/>
      <c r="Q83" s="9"/>
      <c r="R83" s="244"/>
      <c r="S83" s="128" t="s">
        <v>77</v>
      </c>
      <c r="T83" s="245"/>
    </row>
    <row r="84" spans="1:21" s="134" customFormat="1" ht="15.6" x14ac:dyDescent="0.3">
      <c r="A84" s="176"/>
      <c r="B84" s="291"/>
      <c r="C84" s="138" t="s">
        <v>196</v>
      </c>
      <c r="D84" s="45">
        <v>4704</v>
      </c>
      <c r="E84" s="45">
        <v>236</v>
      </c>
      <c r="F84" s="45">
        <v>7489</v>
      </c>
      <c r="G84" s="45">
        <v>2888</v>
      </c>
      <c r="H84" s="45">
        <v>1212</v>
      </c>
      <c r="I84" s="45">
        <v>448</v>
      </c>
      <c r="J84" s="45">
        <v>1012</v>
      </c>
      <c r="K84" s="45">
        <v>704</v>
      </c>
      <c r="L84" s="45">
        <v>143</v>
      </c>
      <c r="M84" s="133">
        <v>2078870</v>
      </c>
      <c r="N84" s="133">
        <v>338669</v>
      </c>
      <c r="O84" s="139">
        <v>16.574999999999999</v>
      </c>
      <c r="P84" s="177"/>
      <c r="Q84" s="265" t="s">
        <v>196</v>
      </c>
      <c r="R84" s="246">
        <v>630000</v>
      </c>
      <c r="S84" s="129">
        <v>3047539</v>
      </c>
      <c r="T84" s="247">
        <v>28427972</v>
      </c>
    </row>
    <row r="85" spans="1:21" ht="15.6" x14ac:dyDescent="0.3">
      <c r="A85" s="178"/>
      <c r="B85" s="291"/>
      <c r="C85" s="140" t="s">
        <v>133</v>
      </c>
      <c r="D85" s="27">
        <v>4489</v>
      </c>
      <c r="E85" s="49"/>
      <c r="F85" s="27">
        <v>7071</v>
      </c>
      <c r="G85" s="27">
        <v>2892</v>
      </c>
      <c r="H85" s="27">
        <v>1154</v>
      </c>
      <c r="I85" s="27">
        <v>374</v>
      </c>
      <c r="J85" s="27">
        <v>1126</v>
      </c>
      <c r="K85" s="45">
        <v>697</v>
      </c>
      <c r="L85" s="48"/>
      <c r="M85" s="47">
        <v>2130450</v>
      </c>
      <c r="N85" s="53"/>
      <c r="O85" s="141">
        <v>15.8</v>
      </c>
      <c r="P85" s="22" t="s">
        <v>90</v>
      </c>
      <c r="Q85" s="266" t="s">
        <v>133</v>
      </c>
      <c r="R85" s="248">
        <v>488500</v>
      </c>
      <c r="S85" s="130">
        <f>R85+M85</f>
        <v>2618950</v>
      </c>
      <c r="T85" s="249">
        <v>25380433</v>
      </c>
      <c r="U85"/>
    </row>
    <row r="86" spans="1:21" ht="15.6" x14ac:dyDescent="0.3">
      <c r="A86" s="178"/>
      <c r="B86" s="291"/>
      <c r="C86" s="140" t="s">
        <v>93</v>
      </c>
      <c r="D86" s="13">
        <v>7089</v>
      </c>
      <c r="E86" s="49"/>
      <c r="F86" s="13">
        <v>10058</v>
      </c>
      <c r="G86" s="13">
        <v>4110</v>
      </c>
      <c r="H86" s="13">
        <v>1456</v>
      </c>
      <c r="I86" s="13">
        <v>614</v>
      </c>
      <c r="J86" s="48"/>
      <c r="K86" s="13">
        <v>964</v>
      </c>
      <c r="L86" s="48"/>
      <c r="M86" s="25">
        <v>2179050</v>
      </c>
      <c r="N86" s="50"/>
      <c r="O86" s="142">
        <v>17.8</v>
      </c>
      <c r="P86" s="22"/>
      <c r="Q86" s="266" t="s">
        <v>93</v>
      </c>
      <c r="R86" s="248">
        <v>400000</v>
      </c>
      <c r="S86" s="130">
        <f>R86+M86</f>
        <v>2579050</v>
      </c>
      <c r="T86" s="250">
        <v>22761483</v>
      </c>
      <c r="U86"/>
    </row>
    <row r="87" spans="1:21" ht="15.6" x14ac:dyDescent="0.3">
      <c r="A87" s="178"/>
      <c r="B87" s="291"/>
      <c r="C87" s="143" t="s">
        <v>82</v>
      </c>
      <c r="D87" s="17">
        <v>7276</v>
      </c>
      <c r="E87" s="51"/>
      <c r="F87" s="17">
        <v>10316</v>
      </c>
      <c r="G87" s="17">
        <v>4177</v>
      </c>
      <c r="H87" s="17">
        <v>1303</v>
      </c>
      <c r="I87" s="17">
        <v>592</v>
      </c>
      <c r="J87" s="17">
        <v>1056</v>
      </c>
      <c r="K87" s="46">
        <v>953</v>
      </c>
      <c r="L87" s="48"/>
      <c r="M87" s="18">
        <v>2327765</v>
      </c>
      <c r="N87" s="52"/>
      <c r="O87" s="144">
        <v>13.5</v>
      </c>
      <c r="P87" s="22"/>
      <c r="Q87" s="266" t="s">
        <v>82</v>
      </c>
      <c r="R87" s="248">
        <v>400000</v>
      </c>
      <c r="S87" s="130">
        <f>R87+M87</f>
        <v>2727765</v>
      </c>
      <c r="T87" s="251">
        <v>20182433</v>
      </c>
      <c r="U87"/>
    </row>
    <row r="88" spans="1:21" ht="15.6" x14ac:dyDescent="0.3">
      <c r="A88" s="178"/>
      <c r="B88" s="291"/>
      <c r="C88" s="145" t="s">
        <v>78</v>
      </c>
      <c r="D88" s="1">
        <v>7048</v>
      </c>
      <c r="E88" s="51"/>
      <c r="F88" s="1">
        <v>9767</v>
      </c>
      <c r="G88" s="1">
        <v>3791</v>
      </c>
      <c r="H88" s="1">
        <v>1187</v>
      </c>
      <c r="I88" s="1">
        <v>585</v>
      </c>
      <c r="J88" s="1">
        <v>1006</v>
      </c>
      <c r="K88" s="13">
        <v>908</v>
      </c>
      <c r="L88" s="48"/>
      <c r="M88" s="26">
        <v>1986950</v>
      </c>
      <c r="N88" s="52"/>
      <c r="O88" s="146">
        <v>12.75</v>
      </c>
      <c r="P88" s="22"/>
      <c r="Q88" s="267" t="s">
        <v>78</v>
      </c>
      <c r="R88" s="252"/>
      <c r="S88" s="253"/>
      <c r="T88" s="251">
        <v>17454668</v>
      </c>
      <c r="U88"/>
    </row>
    <row r="89" spans="1:21" ht="15.6" x14ac:dyDescent="0.3">
      <c r="A89" s="178"/>
      <c r="B89" s="291"/>
      <c r="C89" s="145" t="s">
        <v>79</v>
      </c>
      <c r="D89" s="1">
        <v>6835</v>
      </c>
      <c r="E89" s="51"/>
      <c r="F89" s="1">
        <v>9077</v>
      </c>
      <c r="G89" s="1">
        <v>3348</v>
      </c>
      <c r="H89" s="1">
        <v>1076</v>
      </c>
      <c r="I89" s="1">
        <v>544</v>
      </c>
      <c r="J89" s="1">
        <v>952</v>
      </c>
      <c r="K89" s="13">
        <v>760</v>
      </c>
      <c r="L89" s="48"/>
      <c r="M89" s="4">
        <v>1892350</v>
      </c>
      <c r="N89" s="53"/>
      <c r="O89" s="147"/>
      <c r="P89" s="22"/>
      <c r="Q89" s="267" t="s">
        <v>79</v>
      </c>
      <c r="R89" s="252"/>
      <c r="S89" s="253"/>
      <c r="T89" s="251">
        <v>15467718</v>
      </c>
      <c r="U89"/>
    </row>
    <row r="90" spans="1:21" ht="16.2" thickBot="1" x14ac:dyDescent="0.35">
      <c r="A90" s="178"/>
      <c r="B90" s="291"/>
      <c r="C90" s="145" t="s">
        <v>80</v>
      </c>
      <c r="D90" s="1">
        <v>5777</v>
      </c>
      <c r="E90" s="51"/>
      <c r="F90" s="1">
        <v>8592</v>
      </c>
      <c r="G90" s="1">
        <v>2897</v>
      </c>
      <c r="H90" s="1">
        <v>1114</v>
      </c>
      <c r="I90" s="1">
        <v>510</v>
      </c>
      <c r="J90" s="1">
        <v>902</v>
      </c>
      <c r="K90" s="13">
        <v>831</v>
      </c>
      <c r="L90" s="48"/>
      <c r="M90" s="4">
        <v>1722800</v>
      </c>
      <c r="N90" s="53"/>
      <c r="O90" s="147"/>
      <c r="P90" s="22"/>
      <c r="Q90" s="267" t="s">
        <v>80</v>
      </c>
      <c r="R90" s="254"/>
      <c r="S90" s="255"/>
      <c r="T90" s="256">
        <v>13575368</v>
      </c>
      <c r="U90"/>
    </row>
    <row r="91" spans="1:21" s="2" customFormat="1" ht="15" thickBot="1" x14ac:dyDescent="0.35">
      <c r="A91" s="178"/>
      <c r="B91" s="291"/>
      <c r="C91" s="148" t="s">
        <v>81</v>
      </c>
      <c r="D91" s="149"/>
      <c r="E91" s="149"/>
      <c r="F91" s="149"/>
      <c r="G91" s="149"/>
      <c r="H91" s="150">
        <v>1010</v>
      </c>
      <c r="I91" s="150">
        <v>449</v>
      </c>
      <c r="J91" s="150">
        <v>898</v>
      </c>
      <c r="K91" s="151">
        <v>690</v>
      </c>
      <c r="L91" s="149"/>
      <c r="M91" s="152"/>
      <c r="N91" s="152"/>
      <c r="O91" s="153"/>
      <c r="P91" s="22"/>
    </row>
    <row r="92" spans="1:21" s="2" customFormat="1" x14ac:dyDescent="0.3">
      <c r="A92" s="179"/>
      <c r="B92" s="215"/>
      <c r="C92" s="180"/>
      <c r="D92" s="180"/>
      <c r="E92" s="180"/>
      <c r="F92" s="180"/>
      <c r="G92" s="180"/>
      <c r="H92" s="180"/>
      <c r="I92" s="180"/>
      <c r="J92" s="180"/>
      <c r="K92" s="180"/>
      <c r="L92" s="180"/>
      <c r="M92" s="180"/>
      <c r="N92" s="180"/>
      <c r="O92" s="181"/>
      <c r="P92" s="182"/>
      <c r="Q92" s="170"/>
    </row>
    <row r="93" spans="1:21" x14ac:dyDescent="0.3">
      <c r="A93"/>
      <c r="B93" s="54"/>
      <c r="F93" s="8"/>
      <c r="I93"/>
      <c r="M93" s="2" t="s">
        <v>182</v>
      </c>
      <c r="N93" s="6"/>
      <c r="R93"/>
      <c r="S93"/>
      <c r="T93"/>
      <c r="U93"/>
    </row>
    <row r="94" spans="1:21" x14ac:dyDescent="0.3">
      <c r="A94"/>
      <c r="B94" s="54"/>
      <c r="I94"/>
      <c r="R94"/>
      <c r="S94"/>
      <c r="T94"/>
      <c r="U94"/>
    </row>
    <row r="95" spans="1:21" x14ac:dyDescent="0.3">
      <c r="A95"/>
      <c r="B95" s="54"/>
      <c r="F95" s="8"/>
      <c r="I95"/>
      <c r="K95" s="6"/>
      <c r="L95" s="6"/>
      <c r="M95" s="5"/>
      <c r="N95" s="5"/>
      <c r="R95"/>
      <c r="S95"/>
      <c r="T95"/>
      <c r="U95"/>
    </row>
    <row r="96" spans="1:21" x14ac:dyDescent="0.3">
      <c r="A96"/>
      <c r="B96" s="54"/>
      <c r="F96" s="8"/>
      <c r="I96"/>
      <c r="K96" s="6"/>
      <c r="L96" s="6"/>
      <c r="M96" s="5"/>
      <c r="N96" s="5"/>
      <c r="R96"/>
      <c r="S96"/>
      <c r="T96"/>
      <c r="U96"/>
    </row>
    <row r="97" spans="2:18" customFormat="1" x14ac:dyDescent="0.3">
      <c r="B97" s="54"/>
      <c r="F97" s="8"/>
      <c r="K97" s="6"/>
      <c r="L97" s="6"/>
      <c r="M97" s="5"/>
      <c r="N97" s="5"/>
      <c r="O97" s="64"/>
      <c r="P97" s="64"/>
      <c r="Q97" s="170"/>
    </row>
    <row r="98" spans="2:18" customFormat="1" x14ac:dyDescent="0.3">
      <c r="B98" s="54"/>
      <c r="F98" s="8"/>
      <c r="K98" s="6"/>
      <c r="L98" s="6"/>
      <c r="M98" s="5"/>
      <c r="N98" s="5"/>
      <c r="O98" s="64"/>
      <c r="P98" s="64"/>
      <c r="Q98" s="170"/>
    </row>
    <row r="99" spans="2:18" customFormat="1" x14ac:dyDescent="0.3">
      <c r="B99" s="54"/>
      <c r="F99" s="8"/>
      <c r="K99" s="6"/>
      <c r="L99" s="6"/>
      <c r="M99" s="5"/>
      <c r="N99" s="5"/>
      <c r="O99" s="64"/>
      <c r="P99" s="64"/>
      <c r="Q99" s="170"/>
    </row>
    <row r="100" spans="2:18" customFormat="1" x14ac:dyDescent="0.3">
      <c r="B100" s="54"/>
      <c r="F100" s="8"/>
      <c r="K100" s="6"/>
      <c r="L100" s="6"/>
      <c r="M100" s="5"/>
      <c r="N100" s="5"/>
      <c r="O100" s="64"/>
      <c r="P100" s="64"/>
      <c r="Q100" s="170"/>
    </row>
    <row r="101" spans="2:18" customFormat="1" x14ac:dyDescent="0.3">
      <c r="B101" s="54"/>
      <c r="F101" s="8"/>
      <c r="K101" s="6"/>
      <c r="L101" s="6"/>
      <c r="M101" s="5"/>
      <c r="N101" s="5"/>
      <c r="O101" s="64"/>
      <c r="P101" s="64"/>
      <c r="Q101" s="170"/>
    </row>
    <row r="102" spans="2:18" customFormat="1" x14ac:dyDescent="0.3">
      <c r="B102" s="54"/>
      <c r="F102" s="8"/>
      <c r="N102" s="6"/>
      <c r="O102" s="64"/>
      <c r="P102" s="64"/>
      <c r="Q102" s="170"/>
      <c r="R102" s="5"/>
    </row>
    <row r="103" spans="2:18" customFormat="1" x14ac:dyDescent="0.3">
      <c r="B103" s="54"/>
      <c r="F103" s="8"/>
      <c r="N103" s="6"/>
      <c r="O103" s="64"/>
      <c r="P103" s="64"/>
      <c r="Q103" s="170"/>
      <c r="R103" s="5"/>
    </row>
    <row r="104" spans="2:18" customFormat="1" x14ac:dyDescent="0.3">
      <c r="B104" s="54"/>
      <c r="F104" s="8"/>
      <c r="N104" s="6"/>
      <c r="O104" s="64"/>
      <c r="P104" s="64"/>
      <c r="Q104" s="170"/>
      <c r="R104" s="5"/>
    </row>
    <row r="105" spans="2:18" customFormat="1" x14ac:dyDescent="0.3">
      <c r="B105" s="54"/>
      <c r="F105" s="8"/>
      <c r="N105" s="6"/>
      <c r="O105" s="64"/>
      <c r="P105" s="64"/>
      <c r="Q105" s="170"/>
      <c r="R105" s="5"/>
    </row>
    <row r="106" spans="2:18" customFormat="1" x14ac:dyDescent="0.3">
      <c r="B106" s="54"/>
      <c r="F106" s="8"/>
      <c r="N106" s="6"/>
      <c r="O106" s="64"/>
      <c r="P106" s="64"/>
      <c r="Q106" s="170"/>
      <c r="R106" s="5"/>
    </row>
    <row r="107" spans="2:18" customFormat="1" x14ac:dyDescent="0.3">
      <c r="B107" s="54"/>
      <c r="F107" s="8"/>
      <c r="N107" s="6"/>
      <c r="O107" s="64"/>
      <c r="P107" s="64"/>
      <c r="Q107" s="170"/>
      <c r="R107" s="5"/>
    </row>
    <row r="108" spans="2:18" customFormat="1" x14ac:dyDescent="0.3">
      <c r="B108" s="54"/>
      <c r="F108" s="8"/>
      <c r="N108" s="6"/>
      <c r="O108" s="64"/>
      <c r="P108" s="64"/>
      <c r="Q108" s="170"/>
      <c r="R108" s="5"/>
    </row>
    <row r="109" spans="2:18" customFormat="1" x14ac:dyDescent="0.3">
      <c r="B109" s="54"/>
      <c r="F109" s="8"/>
      <c r="N109" s="6"/>
      <c r="O109" s="64"/>
      <c r="P109" s="64"/>
      <c r="Q109" s="170"/>
      <c r="R109" s="5"/>
    </row>
    <row r="110" spans="2:18" customFormat="1" x14ac:dyDescent="0.3">
      <c r="B110" s="54"/>
      <c r="F110" s="8"/>
      <c r="N110" s="6"/>
      <c r="O110" s="64"/>
      <c r="P110" s="64"/>
      <c r="Q110" s="170"/>
      <c r="R110" s="5"/>
    </row>
    <row r="111" spans="2:18" customFormat="1" x14ac:dyDescent="0.3">
      <c r="B111" s="54"/>
      <c r="F111" s="8"/>
      <c r="N111" s="6"/>
      <c r="O111" s="64"/>
      <c r="P111" s="64"/>
      <c r="Q111" s="170"/>
      <c r="R111" s="5"/>
    </row>
    <row r="112" spans="2:18" customFormat="1" x14ac:dyDescent="0.3">
      <c r="B112" s="54"/>
      <c r="F112" s="8"/>
      <c r="N112" s="6"/>
      <c r="O112" s="64"/>
      <c r="P112" s="64"/>
      <c r="Q112" s="170"/>
      <c r="R112" s="5"/>
    </row>
    <row r="113" spans="2:18" customFormat="1" x14ac:dyDescent="0.3">
      <c r="B113" s="54"/>
      <c r="F113" s="8"/>
      <c r="N113" s="6"/>
      <c r="O113" s="64"/>
      <c r="P113" s="64"/>
      <c r="Q113" s="170"/>
      <c r="R113" s="5"/>
    </row>
    <row r="114" spans="2:18" customFormat="1" x14ac:dyDescent="0.3">
      <c r="B114" s="54"/>
      <c r="F114" s="8"/>
      <c r="N114" s="6"/>
      <c r="O114" s="64"/>
      <c r="P114" s="64"/>
      <c r="Q114" s="170"/>
      <c r="R114" s="5"/>
    </row>
    <row r="115" spans="2:18" customFormat="1" x14ac:dyDescent="0.3">
      <c r="B115" s="54"/>
      <c r="F115" s="8"/>
      <c r="N115" s="6"/>
      <c r="O115" s="64"/>
      <c r="P115" s="64"/>
      <c r="Q115" s="170"/>
      <c r="R115" s="5"/>
    </row>
    <row r="116" spans="2:18" customFormat="1" x14ac:dyDescent="0.3">
      <c r="B116" s="54"/>
      <c r="F116" s="8"/>
      <c r="N116" s="6"/>
      <c r="O116" s="64"/>
      <c r="P116" s="64"/>
      <c r="Q116" s="170"/>
      <c r="R116" s="5"/>
    </row>
    <row r="117" spans="2:18" customFormat="1" x14ac:dyDescent="0.3">
      <c r="B117" s="54"/>
      <c r="F117" s="8"/>
      <c r="N117" s="6"/>
      <c r="O117" s="64"/>
      <c r="P117" s="64"/>
      <c r="Q117" s="170"/>
      <c r="R117" s="5"/>
    </row>
    <row r="118" spans="2:18" customFormat="1" x14ac:dyDescent="0.3">
      <c r="B118" s="54"/>
      <c r="F118" s="8"/>
      <c r="N118" s="6"/>
      <c r="O118" s="64"/>
      <c r="P118" s="64"/>
      <c r="Q118" s="170"/>
      <c r="R118" s="5"/>
    </row>
    <row r="119" spans="2:18" customFormat="1" x14ac:dyDescent="0.3">
      <c r="B119" s="54"/>
      <c r="F119" s="8"/>
      <c r="N119" s="6"/>
      <c r="O119" s="64"/>
      <c r="P119" s="64"/>
      <c r="Q119" s="170"/>
      <c r="R119" s="5"/>
    </row>
    <row r="120" spans="2:18" customFormat="1" x14ac:dyDescent="0.3">
      <c r="B120" s="54"/>
      <c r="F120" s="8"/>
      <c r="N120" s="6"/>
      <c r="O120" s="64"/>
      <c r="P120" s="64"/>
      <c r="Q120" s="170"/>
      <c r="R120" s="5"/>
    </row>
    <row r="121" spans="2:18" customFormat="1" x14ac:dyDescent="0.3">
      <c r="B121" s="54"/>
      <c r="F121" s="8"/>
      <c r="N121" s="6"/>
      <c r="O121" s="64"/>
      <c r="P121" s="64"/>
      <c r="Q121" s="170"/>
      <c r="R121" s="5"/>
    </row>
    <row r="122" spans="2:18" customFormat="1" x14ac:dyDescent="0.3">
      <c r="B122" s="54"/>
      <c r="F122" s="8"/>
      <c r="N122" s="6"/>
      <c r="O122" s="64"/>
      <c r="P122" s="64"/>
      <c r="Q122" s="170"/>
      <c r="R122" s="5"/>
    </row>
    <row r="123" spans="2:18" customFormat="1" x14ac:dyDescent="0.3">
      <c r="B123" s="54"/>
      <c r="F123" s="8"/>
      <c r="N123" s="6"/>
      <c r="O123" s="64"/>
      <c r="P123" s="64"/>
      <c r="Q123" s="170"/>
      <c r="R123" s="5"/>
    </row>
    <row r="124" spans="2:18" customFormat="1" x14ac:dyDescent="0.3">
      <c r="B124" s="54"/>
      <c r="F124" s="8"/>
      <c r="N124" s="6"/>
      <c r="O124" s="64"/>
      <c r="P124" s="64"/>
      <c r="Q124" s="170"/>
      <c r="R124" s="5"/>
    </row>
    <row r="125" spans="2:18" customFormat="1" x14ac:dyDescent="0.3">
      <c r="B125" s="54"/>
      <c r="F125" s="8"/>
      <c r="N125" s="6"/>
      <c r="O125" s="64"/>
      <c r="P125" s="64"/>
      <c r="Q125" s="170"/>
      <c r="R125" s="5"/>
    </row>
    <row r="126" spans="2:18" customFormat="1" x14ac:dyDescent="0.3">
      <c r="B126" s="54"/>
      <c r="F126" s="8"/>
      <c r="N126" s="6"/>
      <c r="O126" s="64"/>
      <c r="P126" s="64"/>
      <c r="Q126" s="170"/>
      <c r="R126" s="5"/>
    </row>
    <row r="127" spans="2:18" customFormat="1" x14ac:dyDescent="0.3">
      <c r="B127" s="54"/>
      <c r="F127" s="8"/>
      <c r="N127" s="6"/>
      <c r="O127" s="64"/>
      <c r="P127" s="64"/>
      <c r="Q127" s="170"/>
      <c r="R127" s="5"/>
    </row>
    <row r="128" spans="2:18" customFormat="1" x14ac:dyDescent="0.3">
      <c r="B128" s="54"/>
      <c r="F128" s="8"/>
      <c r="N128" s="6"/>
      <c r="O128" s="64"/>
      <c r="P128" s="64"/>
      <c r="Q128" s="170"/>
      <c r="R128" s="5"/>
    </row>
    <row r="129" spans="1:21" x14ac:dyDescent="0.3">
      <c r="A129"/>
      <c r="B129" s="54"/>
      <c r="F129" s="8"/>
      <c r="I129"/>
      <c r="N129" s="6"/>
      <c r="R129" s="5"/>
      <c r="S129"/>
      <c r="T129"/>
      <c r="U129"/>
    </row>
  </sheetData>
  <sortState xmlns:xlrd2="http://schemas.microsoft.com/office/spreadsheetml/2017/richdata2" ref="A2:O72">
    <sortCondition ref="A2:A72"/>
    <sortCondition ref="C2:C72"/>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3F6A3-3D67-425C-B04E-D703A73BC312}">
  <dimension ref="A1:R85"/>
  <sheetViews>
    <sheetView topLeftCell="F1" zoomScale="85" zoomScaleNormal="85" workbookViewId="0">
      <pane ySplit="1" topLeftCell="A59" activePane="bottomLeft" state="frozen"/>
      <selection activeCell="B1" sqref="B1"/>
      <selection pane="bottomLeft" activeCell="AA61" sqref="AA61"/>
    </sheetView>
  </sheetViews>
  <sheetFormatPr defaultColWidth="11.33203125" defaultRowHeight="15.6" x14ac:dyDescent="0.3"/>
  <cols>
    <col min="1" max="1" width="8.109375" style="40" customWidth="1"/>
    <col min="2" max="2" width="31.77734375" style="40" bestFit="1" customWidth="1"/>
    <col min="3" max="5" width="11.21875" style="67" bestFit="1" customWidth="1"/>
    <col min="6" max="6" width="11.21875" style="68" bestFit="1" customWidth="1"/>
    <col min="7" max="7" width="11.21875" style="68" customWidth="1"/>
    <col min="8" max="11" width="10" style="69" bestFit="1" customWidth="1"/>
    <col min="12" max="12" width="10" style="69" customWidth="1"/>
    <col min="13" max="13" width="12" style="70" customWidth="1"/>
    <col min="14" max="16" width="11.21875" style="70" bestFit="1" customWidth="1"/>
    <col min="17" max="17" width="11.33203125" style="70"/>
    <col min="18" max="18" width="11.33203125" style="99"/>
    <col min="19" max="16384" width="11.33203125" style="40"/>
  </cols>
  <sheetData>
    <row r="1" spans="1:18" s="34" customFormat="1" ht="62.4" x14ac:dyDescent="0.3">
      <c r="A1" s="34" t="s">
        <v>106</v>
      </c>
      <c r="B1" s="84" t="s">
        <v>1</v>
      </c>
      <c r="C1" s="89" t="s">
        <v>97</v>
      </c>
      <c r="D1" s="90" t="s">
        <v>100</v>
      </c>
      <c r="E1" s="90" t="s">
        <v>134</v>
      </c>
      <c r="F1" s="90" t="s">
        <v>178</v>
      </c>
      <c r="G1" s="91" t="s">
        <v>197</v>
      </c>
      <c r="H1" s="78" t="s">
        <v>98</v>
      </c>
      <c r="I1" s="79" t="s">
        <v>99</v>
      </c>
      <c r="J1" s="79" t="s">
        <v>135</v>
      </c>
      <c r="K1" s="79" t="s">
        <v>177</v>
      </c>
      <c r="L1" s="98" t="s">
        <v>198</v>
      </c>
      <c r="M1" s="73" t="s">
        <v>101</v>
      </c>
      <c r="N1" s="74" t="s">
        <v>102</v>
      </c>
      <c r="O1" s="74" t="s">
        <v>136</v>
      </c>
      <c r="P1" s="74" t="s">
        <v>179</v>
      </c>
      <c r="Q1" s="102" t="s">
        <v>199</v>
      </c>
      <c r="R1" s="122"/>
    </row>
    <row r="2" spans="1:18" s="44" customFormat="1" x14ac:dyDescent="0.3">
      <c r="A2" s="35" t="s">
        <v>25</v>
      </c>
      <c r="B2" s="85" t="s">
        <v>86</v>
      </c>
      <c r="C2" s="92">
        <v>103</v>
      </c>
      <c r="D2" s="37">
        <v>99</v>
      </c>
      <c r="E2" s="37">
        <v>60</v>
      </c>
      <c r="F2" s="37">
        <v>48</v>
      </c>
      <c r="G2" s="93">
        <v>63</v>
      </c>
      <c r="H2" s="80">
        <v>137</v>
      </c>
      <c r="I2" s="38">
        <v>114</v>
      </c>
      <c r="J2" s="38">
        <v>72</v>
      </c>
      <c r="K2" s="38">
        <v>94</v>
      </c>
      <c r="L2" s="71">
        <v>94</v>
      </c>
      <c r="M2" s="75">
        <v>74</v>
      </c>
      <c r="N2" s="39">
        <v>69</v>
      </c>
      <c r="O2" s="39">
        <v>53</v>
      </c>
      <c r="P2" s="39">
        <v>40</v>
      </c>
      <c r="Q2" s="103">
        <v>54</v>
      </c>
      <c r="R2" s="123"/>
    </row>
    <row r="3" spans="1:18" x14ac:dyDescent="0.3">
      <c r="A3" s="35" t="s">
        <v>25</v>
      </c>
      <c r="B3" s="85" t="s">
        <v>26</v>
      </c>
      <c r="C3" s="92">
        <v>213</v>
      </c>
      <c r="D3" s="37">
        <v>228</v>
      </c>
      <c r="E3" s="37">
        <v>134</v>
      </c>
      <c r="F3" s="37">
        <v>158</v>
      </c>
      <c r="G3" s="93">
        <v>184</v>
      </c>
      <c r="H3" s="80">
        <f>SUM(213+46)</f>
        <v>259</v>
      </c>
      <c r="I3" s="38">
        <v>276</v>
      </c>
      <c r="J3" s="38">
        <v>211</v>
      </c>
      <c r="K3" s="38">
        <v>247</v>
      </c>
      <c r="L3" s="71">
        <v>287</v>
      </c>
      <c r="M3" s="75">
        <v>82</v>
      </c>
      <c r="N3" s="39">
        <v>103</v>
      </c>
      <c r="O3" s="39">
        <v>68</v>
      </c>
      <c r="P3" s="39">
        <v>63</v>
      </c>
      <c r="Q3" s="103">
        <v>89</v>
      </c>
    </row>
    <row r="4" spans="1:18" x14ac:dyDescent="0.3">
      <c r="A4" s="35" t="s">
        <v>25</v>
      </c>
      <c r="B4" s="85" t="s">
        <v>85</v>
      </c>
      <c r="C4" s="92">
        <v>85</v>
      </c>
      <c r="D4" s="37">
        <v>78</v>
      </c>
      <c r="E4" s="37">
        <v>0</v>
      </c>
      <c r="F4" s="37">
        <v>32</v>
      </c>
      <c r="G4" s="93">
        <v>35</v>
      </c>
      <c r="H4" s="80">
        <v>85</v>
      </c>
      <c r="I4" s="38">
        <v>78</v>
      </c>
      <c r="J4" s="38">
        <v>2</v>
      </c>
      <c r="K4" s="38">
        <v>33</v>
      </c>
      <c r="L4" s="71">
        <v>38</v>
      </c>
      <c r="M4" s="75">
        <v>26</v>
      </c>
      <c r="N4" s="39">
        <v>17</v>
      </c>
      <c r="O4" s="39">
        <v>0</v>
      </c>
      <c r="P4" s="39">
        <v>11</v>
      </c>
      <c r="Q4" s="103">
        <v>16</v>
      </c>
    </row>
    <row r="5" spans="1:18" x14ac:dyDescent="0.3">
      <c r="A5" s="35" t="s">
        <v>25</v>
      </c>
      <c r="B5" s="85" t="s">
        <v>27</v>
      </c>
      <c r="C5" s="92">
        <v>79</v>
      </c>
      <c r="D5" s="37">
        <v>97</v>
      </c>
      <c r="E5" s="37">
        <v>130</v>
      </c>
      <c r="F5" s="37">
        <v>75</v>
      </c>
      <c r="G5" s="93">
        <v>122</v>
      </c>
      <c r="H5" s="80">
        <f>SUM(79+119)</f>
        <v>198</v>
      </c>
      <c r="I5" s="38">
        <v>196</v>
      </c>
      <c r="J5" s="38">
        <v>204</v>
      </c>
      <c r="K5" s="38">
        <v>143</v>
      </c>
      <c r="L5" s="71">
        <v>207</v>
      </c>
      <c r="M5" s="75">
        <v>74</v>
      </c>
      <c r="N5" s="39">
        <v>68</v>
      </c>
      <c r="O5" s="39">
        <v>102</v>
      </c>
      <c r="P5" s="39">
        <v>104</v>
      </c>
      <c r="Q5" s="103">
        <v>115</v>
      </c>
    </row>
    <row r="6" spans="1:18" x14ac:dyDescent="0.3">
      <c r="A6" s="35" t="s">
        <v>25</v>
      </c>
      <c r="B6" s="85" t="s">
        <v>28</v>
      </c>
      <c r="C6" s="92">
        <v>36</v>
      </c>
      <c r="D6" s="37">
        <v>15</v>
      </c>
      <c r="E6" s="37">
        <v>10</v>
      </c>
      <c r="F6" s="37">
        <v>5</v>
      </c>
      <c r="G6" s="93">
        <v>18</v>
      </c>
      <c r="H6" s="80">
        <v>41</v>
      </c>
      <c r="I6" s="38">
        <v>19</v>
      </c>
      <c r="J6" s="38">
        <v>26</v>
      </c>
      <c r="K6" s="38">
        <v>23</v>
      </c>
      <c r="L6" s="71">
        <v>37</v>
      </c>
      <c r="M6" s="75">
        <v>13</v>
      </c>
      <c r="N6" s="39">
        <v>8</v>
      </c>
      <c r="O6" s="39">
        <v>1</v>
      </c>
      <c r="P6" s="39">
        <v>4</v>
      </c>
      <c r="Q6" s="103">
        <v>11</v>
      </c>
    </row>
    <row r="7" spans="1:18" x14ac:dyDescent="0.3">
      <c r="A7" s="35" t="s">
        <v>25</v>
      </c>
      <c r="B7" s="85" t="s">
        <v>29</v>
      </c>
      <c r="C7" s="92">
        <v>125</v>
      </c>
      <c r="D7" s="37">
        <v>92</v>
      </c>
      <c r="E7" s="37">
        <v>109</v>
      </c>
      <c r="F7" s="37">
        <v>99</v>
      </c>
      <c r="G7" s="93">
        <v>133</v>
      </c>
      <c r="H7" s="80">
        <v>128</v>
      </c>
      <c r="I7" s="38">
        <v>98</v>
      </c>
      <c r="J7" s="38">
        <v>146</v>
      </c>
      <c r="K7" s="38">
        <v>125</v>
      </c>
      <c r="L7" s="71">
        <v>135</v>
      </c>
      <c r="M7" s="75">
        <v>103</v>
      </c>
      <c r="N7" s="39">
        <v>74</v>
      </c>
      <c r="O7" s="39">
        <v>64</v>
      </c>
      <c r="P7" s="39">
        <v>57</v>
      </c>
      <c r="Q7" s="103">
        <v>52</v>
      </c>
    </row>
    <row r="8" spans="1:18" x14ac:dyDescent="0.3">
      <c r="A8" s="35" t="s">
        <v>25</v>
      </c>
      <c r="B8" s="85" t="s">
        <v>30</v>
      </c>
      <c r="C8" s="92">
        <v>41</v>
      </c>
      <c r="D8" s="37">
        <v>39</v>
      </c>
      <c r="E8" s="37">
        <v>30</v>
      </c>
      <c r="F8" s="37">
        <v>30</v>
      </c>
      <c r="G8" s="93">
        <v>42</v>
      </c>
      <c r="H8" s="80">
        <v>56</v>
      </c>
      <c r="I8" s="38">
        <v>53</v>
      </c>
      <c r="J8" s="38">
        <v>38</v>
      </c>
      <c r="K8" s="38">
        <v>45</v>
      </c>
      <c r="L8" s="71">
        <v>64</v>
      </c>
      <c r="M8" s="75">
        <v>16</v>
      </c>
      <c r="N8" s="39">
        <v>20</v>
      </c>
      <c r="O8" s="39">
        <v>13</v>
      </c>
      <c r="P8" s="39">
        <v>17</v>
      </c>
      <c r="Q8" s="103">
        <v>19</v>
      </c>
    </row>
    <row r="9" spans="1:18" x14ac:dyDescent="0.3">
      <c r="A9" s="35" t="s">
        <v>25</v>
      </c>
      <c r="B9" s="85" t="s">
        <v>31</v>
      </c>
      <c r="C9" s="92">
        <v>23</v>
      </c>
      <c r="D9" s="37">
        <v>23</v>
      </c>
      <c r="E9" s="37">
        <v>6</v>
      </c>
      <c r="F9" s="37">
        <v>9</v>
      </c>
      <c r="G9" s="93">
        <v>14</v>
      </c>
      <c r="H9" s="80">
        <v>30</v>
      </c>
      <c r="I9" s="38">
        <v>24</v>
      </c>
      <c r="J9" s="38">
        <v>9</v>
      </c>
      <c r="K9" s="38">
        <v>19</v>
      </c>
      <c r="L9" s="71">
        <v>20</v>
      </c>
      <c r="M9" s="75">
        <v>4</v>
      </c>
      <c r="N9" s="39">
        <v>5</v>
      </c>
      <c r="O9" s="39">
        <v>1</v>
      </c>
      <c r="P9" s="39">
        <v>3</v>
      </c>
      <c r="Q9" s="103">
        <v>4</v>
      </c>
    </row>
    <row r="10" spans="1:18" x14ac:dyDescent="0.3">
      <c r="A10" s="35" t="s">
        <v>25</v>
      </c>
      <c r="B10" s="85" t="s">
        <v>32</v>
      </c>
      <c r="C10" s="92">
        <v>7</v>
      </c>
      <c r="D10" s="37">
        <v>30</v>
      </c>
      <c r="E10" s="37">
        <v>17</v>
      </c>
      <c r="F10" s="37">
        <v>18</v>
      </c>
      <c r="G10" s="93">
        <v>23</v>
      </c>
      <c r="H10" s="80">
        <v>11</v>
      </c>
      <c r="I10" s="38">
        <v>61</v>
      </c>
      <c r="J10" s="38">
        <v>39</v>
      </c>
      <c r="K10" s="38">
        <v>40</v>
      </c>
      <c r="L10" s="71">
        <v>60</v>
      </c>
      <c r="M10" s="75">
        <v>13</v>
      </c>
      <c r="N10" s="39">
        <v>23</v>
      </c>
      <c r="O10" s="39">
        <v>17</v>
      </c>
      <c r="P10" s="39">
        <v>16</v>
      </c>
      <c r="Q10" s="103">
        <v>20</v>
      </c>
    </row>
    <row r="11" spans="1:18" x14ac:dyDescent="0.3">
      <c r="A11" s="35" t="s">
        <v>25</v>
      </c>
      <c r="B11" s="85" t="s">
        <v>33</v>
      </c>
      <c r="C11" s="92">
        <v>15</v>
      </c>
      <c r="D11" s="37">
        <v>20</v>
      </c>
      <c r="E11" s="37">
        <v>0</v>
      </c>
      <c r="F11" s="37">
        <v>7</v>
      </c>
      <c r="G11" s="93">
        <v>7</v>
      </c>
      <c r="H11" s="80">
        <v>15</v>
      </c>
      <c r="I11" s="38">
        <v>27</v>
      </c>
      <c r="J11" s="38">
        <v>0</v>
      </c>
      <c r="K11" s="38">
        <v>10</v>
      </c>
      <c r="L11" s="71">
        <v>20</v>
      </c>
      <c r="M11" s="75">
        <v>15</v>
      </c>
      <c r="N11" s="39">
        <v>27</v>
      </c>
      <c r="O11" s="39">
        <v>0</v>
      </c>
      <c r="P11" s="39">
        <v>13</v>
      </c>
      <c r="Q11" s="103">
        <v>7</v>
      </c>
    </row>
    <row r="12" spans="1:18" x14ac:dyDescent="0.3">
      <c r="A12" s="35" t="s">
        <v>25</v>
      </c>
      <c r="B12" s="85" t="s">
        <v>34</v>
      </c>
      <c r="C12" s="92">
        <v>160</v>
      </c>
      <c r="D12" s="37">
        <v>173</v>
      </c>
      <c r="E12" s="37">
        <v>91</v>
      </c>
      <c r="F12" s="37">
        <v>78</v>
      </c>
      <c r="G12" s="93">
        <v>61</v>
      </c>
      <c r="H12" s="80">
        <v>262</v>
      </c>
      <c r="I12" s="38">
        <v>236</v>
      </c>
      <c r="J12" s="38">
        <v>115</v>
      </c>
      <c r="K12" s="38">
        <v>151</v>
      </c>
      <c r="L12" s="71">
        <v>131</v>
      </c>
      <c r="M12" s="75">
        <v>47</v>
      </c>
      <c r="N12" s="39">
        <v>41</v>
      </c>
      <c r="O12" s="39">
        <v>26</v>
      </c>
      <c r="P12" s="39">
        <v>30</v>
      </c>
      <c r="Q12" s="103">
        <v>40</v>
      </c>
    </row>
    <row r="13" spans="1:18" x14ac:dyDescent="0.3">
      <c r="A13" s="35" t="s">
        <v>25</v>
      </c>
      <c r="B13" s="85" t="s">
        <v>35</v>
      </c>
      <c r="C13" s="92">
        <v>17</v>
      </c>
      <c r="D13" s="37">
        <v>8</v>
      </c>
      <c r="E13" s="37">
        <v>0</v>
      </c>
      <c r="F13" s="37">
        <v>23</v>
      </c>
      <c r="G13" s="93">
        <v>4</v>
      </c>
      <c r="H13" s="80">
        <v>17</v>
      </c>
      <c r="I13" s="38">
        <v>15</v>
      </c>
      <c r="J13" s="38">
        <v>5</v>
      </c>
      <c r="K13" s="38">
        <v>23</v>
      </c>
      <c r="L13" s="71">
        <v>4</v>
      </c>
      <c r="M13" s="75">
        <v>12</v>
      </c>
      <c r="N13" s="39">
        <v>15</v>
      </c>
      <c r="O13" s="39">
        <v>0</v>
      </c>
      <c r="P13" s="39">
        <v>6</v>
      </c>
      <c r="Q13" s="103">
        <v>9</v>
      </c>
    </row>
    <row r="14" spans="1:18" x14ac:dyDescent="0.3">
      <c r="A14" s="35" t="s">
        <v>25</v>
      </c>
      <c r="B14" s="85" t="s">
        <v>36</v>
      </c>
      <c r="C14" s="92">
        <v>1091</v>
      </c>
      <c r="D14" s="37">
        <v>1055</v>
      </c>
      <c r="E14" s="37">
        <v>981</v>
      </c>
      <c r="F14" s="37">
        <v>789</v>
      </c>
      <c r="G14" s="93">
        <v>681</v>
      </c>
      <c r="H14" s="80">
        <v>1837</v>
      </c>
      <c r="I14" s="38">
        <v>1954</v>
      </c>
      <c r="J14" s="38">
        <v>1454</v>
      </c>
      <c r="K14" s="38">
        <v>1573</v>
      </c>
      <c r="L14" s="71">
        <v>1705</v>
      </c>
      <c r="M14" s="75">
        <v>692</v>
      </c>
      <c r="N14" s="39">
        <v>636</v>
      </c>
      <c r="O14" s="39">
        <v>503</v>
      </c>
      <c r="P14" s="39">
        <v>491</v>
      </c>
      <c r="Q14" s="103">
        <v>423</v>
      </c>
    </row>
    <row r="15" spans="1:18" x14ac:dyDescent="0.3">
      <c r="A15" s="35" t="s">
        <v>25</v>
      </c>
      <c r="B15" s="85" t="s">
        <v>38</v>
      </c>
      <c r="C15" s="92">
        <v>28</v>
      </c>
      <c r="D15" s="37">
        <v>40</v>
      </c>
      <c r="E15" s="37">
        <v>16</v>
      </c>
      <c r="F15" s="37">
        <v>0</v>
      </c>
      <c r="G15" s="93">
        <v>40</v>
      </c>
      <c r="H15" s="80">
        <v>37</v>
      </c>
      <c r="I15" s="38">
        <v>46</v>
      </c>
      <c r="J15" s="38">
        <v>19</v>
      </c>
      <c r="K15" s="38">
        <v>21</v>
      </c>
      <c r="L15" s="71">
        <v>65</v>
      </c>
      <c r="M15" s="75">
        <v>27</v>
      </c>
      <c r="N15" s="39">
        <v>31</v>
      </c>
      <c r="O15" s="39">
        <v>12</v>
      </c>
      <c r="P15" s="39">
        <v>0</v>
      </c>
      <c r="Q15" s="103">
        <v>24</v>
      </c>
    </row>
    <row r="16" spans="1:18" s="35" customFormat="1" x14ac:dyDescent="0.3">
      <c r="A16" s="35" t="s">
        <v>25</v>
      </c>
      <c r="B16" s="85" t="s">
        <v>39</v>
      </c>
      <c r="C16" s="92">
        <v>35</v>
      </c>
      <c r="D16" s="37">
        <v>31</v>
      </c>
      <c r="E16" s="37">
        <v>11</v>
      </c>
      <c r="F16" s="37">
        <v>11</v>
      </c>
      <c r="G16" s="93">
        <v>28</v>
      </c>
      <c r="H16" s="80">
        <v>42</v>
      </c>
      <c r="I16" s="38">
        <v>41</v>
      </c>
      <c r="J16" s="38">
        <v>20</v>
      </c>
      <c r="K16" s="38">
        <v>60</v>
      </c>
      <c r="L16" s="71">
        <v>39</v>
      </c>
      <c r="M16" s="75">
        <v>39</v>
      </c>
      <c r="N16" s="39">
        <v>26</v>
      </c>
      <c r="O16" s="39">
        <v>14</v>
      </c>
      <c r="P16" s="39">
        <v>14</v>
      </c>
      <c r="Q16" s="103">
        <v>15</v>
      </c>
      <c r="R16" s="99"/>
    </row>
    <row r="17" spans="1:18" s="109" customFormat="1" x14ac:dyDescent="0.3">
      <c r="A17" s="35" t="s">
        <v>25</v>
      </c>
      <c r="B17" s="85" t="s">
        <v>41</v>
      </c>
      <c r="C17" s="92">
        <v>146</v>
      </c>
      <c r="D17" s="37">
        <v>193</v>
      </c>
      <c r="E17" s="37">
        <v>29</v>
      </c>
      <c r="F17" s="37">
        <v>109</v>
      </c>
      <c r="G17" s="93">
        <v>112</v>
      </c>
      <c r="H17" s="80">
        <v>151</v>
      </c>
      <c r="I17" s="38">
        <v>200</v>
      </c>
      <c r="J17" s="38">
        <v>38</v>
      </c>
      <c r="K17" s="38">
        <v>110</v>
      </c>
      <c r="L17" s="71">
        <v>151</v>
      </c>
      <c r="M17" s="75">
        <v>101</v>
      </c>
      <c r="N17" s="39">
        <v>101</v>
      </c>
      <c r="O17" s="39">
        <v>42</v>
      </c>
      <c r="P17" s="39">
        <v>98</v>
      </c>
      <c r="Q17" s="103">
        <v>110</v>
      </c>
      <c r="R17" s="124"/>
    </row>
    <row r="18" spans="1:18" x14ac:dyDescent="0.3">
      <c r="A18" s="35" t="s">
        <v>25</v>
      </c>
      <c r="B18" s="85" t="s">
        <v>42</v>
      </c>
      <c r="C18" s="92">
        <v>0</v>
      </c>
      <c r="D18" s="37">
        <v>32</v>
      </c>
      <c r="E18" s="37">
        <v>0</v>
      </c>
      <c r="F18" s="37">
        <v>40</v>
      </c>
      <c r="G18" s="93">
        <v>52</v>
      </c>
      <c r="H18" s="80">
        <v>0</v>
      </c>
      <c r="I18" s="38">
        <v>32</v>
      </c>
      <c r="J18" s="38">
        <v>0</v>
      </c>
      <c r="K18" s="38">
        <v>40</v>
      </c>
      <c r="L18" s="71">
        <v>54</v>
      </c>
      <c r="M18" s="75">
        <v>15</v>
      </c>
      <c r="N18" s="39">
        <v>13</v>
      </c>
      <c r="O18" s="39">
        <v>9</v>
      </c>
      <c r="P18" s="39">
        <v>22</v>
      </c>
      <c r="Q18" s="103">
        <v>30</v>
      </c>
    </row>
    <row r="19" spans="1:18" s="109" customFormat="1" x14ac:dyDescent="0.3">
      <c r="A19" s="35" t="s">
        <v>25</v>
      </c>
      <c r="B19" s="85" t="s">
        <v>43</v>
      </c>
      <c r="C19" s="92">
        <v>33</v>
      </c>
      <c r="D19" s="37">
        <v>32</v>
      </c>
      <c r="E19" s="37">
        <v>37</v>
      </c>
      <c r="F19" s="37">
        <v>47</v>
      </c>
      <c r="G19" s="93">
        <v>37</v>
      </c>
      <c r="H19" s="80">
        <v>34</v>
      </c>
      <c r="I19" s="38">
        <v>47</v>
      </c>
      <c r="J19" s="38">
        <v>60</v>
      </c>
      <c r="K19" s="38">
        <v>61</v>
      </c>
      <c r="L19" s="71">
        <v>64</v>
      </c>
      <c r="M19" s="75">
        <v>22</v>
      </c>
      <c r="N19" s="39">
        <v>43</v>
      </c>
      <c r="O19" s="39">
        <v>29</v>
      </c>
      <c r="P19" s="39">
        <v>36</v>
      </c>
      <c r="Q19" s="103">
        <v>33</v>
      </c>
      <c r="R19" s="124"/>
    </row>
    <row r="20" spans="1:18" x14ac:dyDescent="0.3">
      <c r="A20" s="35" t="s">
        <v>25</v>
      </c>
      <c r="B20" s="85" t="s">
        <v>44</v>
      </c>
      <c r="C20" s="92">
        <v>86</v>
      </c>
      <c r="D20" s="37">
        <v>94</v>
      </c>
      <c r="E20" s="37">
        <v>76</v>
      </c>
      <c r="F20" s="37">
        <v>49</v>
      </c>
      <c r="G20" s="93">
        <v>51</v>
      </c>
      <c r="H20" s="80">
        <f>SUM(86+21)</f>
        <v>107</v>
      </c>
      <c r="I20" s="38">
        <v>105</v>
      </c>
      <c r="J20" s="38">
        <v>76</v>
      </c>
      <c r="K20" s="38">
        <v>79</v>
      </c>
      <c r="L20" s="71">
        <v>78</v>
      </c>
      <c r="M20" s="75">
        <v>28</v>
      </c>
      <c r="N20" s="39">
        <v>26</v>
      </c>
      <c r="O20" s="39">
        <v>20</v>
      </c>
      <c r="P20" s="39">
        <v>26</v>
      </c>
      <c r="Q20" s="103">
        <v>22</v>
      </c>
    </row>
    <row r="21" spans="1:18" x14ac:dyDescent="0.3">
      <c r="A21" s="35" t="s">
        <v>25</v>
      </c>
      <c r="B21" s="85" t="s">
        <v>88</v>
      </c>
      <c r="C21" s="92">
        <v>312</v>
      </c>
      <c r="D21" s="37">
        <v>295</v>
      </c>
      <c r="E21" s="37">
        <v>85</v>
      </c>
      <c r="F21" s="37">
        <v>87</v>
      </c>
      <c r="G21" s="93">
        <v>141</v>
      </c>
      <c r="H21" s="80">
        <f>SUM(312+83)</f>
        <v>395</v>
      </c>
      <c r="I21" s="38">
        <v>392</v>
      </c>
      <c r="J21" s="38">
        <v>148</v>
      </c>
      <c r="K21" s="38">
        <v>163</v>
      </c>
      <c r="L21" s="71">
        <v>272</v>
      </c>
      <c r="M21" s="75">
        <v>161</v>
      </c>
      <c r="N21" s="39">
        <v>187</v>
      </c>
      <c r="O21" s="39">
        <v>59</v>
      </c>
      <c r="P21" s="39">
        <v>60</v>
      </c>
      <c r="Q21" s="103">
        <v>86</v>
      </c>
    </row>
    <row r="22" spans="1:18" s="109" customFormat="1" x14ac:dyDescent="0.3">
      <c r="A22" s="35" t="s">
        <v>25</v>
      </c>
      <c r="B22" s="85" t="s">
        <v>45</v>
      </c>
      <c r="C22" s="92">
        <v>35</v>
      </c>
      <c r="D22" s="37">
        <v>52</v>
      </c>
      <c r="E22" s="37">
        <v>28</v>
      </c>
      <c r="F22" s="37">
        <v>12</v>
      </c>
      <c r="G22" s="93">
        <v>32</v>
      </c>
      <c r="H22" s="80">
        <f>SUM(35+17)</f>
        <v>52</v>
      </c>
      <c r="I22" s="38">
        <v>90</v>
      </c>
      <c r="J22" s="38">
        <v>62</v>
      </c>
      <c r="K22" s="38">
        <v>23</v>
      </c>
      <c r="L22" s="71">
        <v>66</v>
      </c>
      <c r="M22" s="75">
        <v>22</v>
      </c>
      <c r="N22" s="39">
        <v>14</v>
      </c>
      <c r="O22" s="39">
        <v>20</v>
      </c>
      <c r="P22" s="39">
        <v>14</v>
      </c>
      <c r="Q22" s="103">
        <v>20</v>
      </c>
      <c r="R22" s="124"/>
    </row>
    <row r="23" spans="1:18" x14ac:dyDescent="0.3">
      <c r="A23" s="35" t="s">
        <v>25</v>
      </c>
      <c r="B23" s="85" t="s">
        <v>47</v>
      </c>
      <c r="C23" s="92">
        <v>75</v>
      </c>
      <c r="D23" s="37">
        <v>76</v>
      </c>
      <c r="E23" s="37">
        <v>63</v>
      </c>
      <c r="F23" s="37">
        <v>46</v>
      </c>
      <c r="G23" s="93">
        <v>60</v>
      </c>
      <c r="H23" s="80">
        <v>122</v>
      </c>
      <c r="I23" s="38">
        <v>124</v>
      </c>
      <c r="J23" s="38">
        <v>91</v>
      </c>
      <c r="K23" s="38">
        <v>93</v>
      </c>
      <c r="L23" s="71">
        <v>97</v>
      </c>
      <c r="M23" s="75">
        <v>52</v>
      </c>
      <c r="N23" s="39">
        <v>43</v>
      </c>
      <c r="O23" s="39">
        <v>25</v>
      </c>
      <c r="P23" s="39">
        <v>28</v>
      </c>
      <c r="Q23" s="103">
        <v>34</v>
      </c>
    </row>
    <row r="24" spans="1:18" x14ac:dyDescent="0.3">
      <c r="A24" s="35" t="s">
        <v>48</v>
      </c>
      <c r="B24" s="85" t="s">
        <v>50</v>
      </c>
      <c r="C24" s="92">
        <v>115</v>
      </c>
      <c r="D24" s="37">
        <v>84</v>
      </c>
      <c r="E24" s="37">
        <v>15</v>
      </c>
      <c r="F24" s="37">
        <v>8</v>
      </c>
      <c r="G24" s="93">
        <v>133</v>
      </c>
      <c r="H24" s="80">
        <v>125</v>
      </c>
      <c r="I24" s="38">
        <v>95</v>
      </c>
      <c r="J24" s="38">
        <v>66</v>
      </c>
      <c r="K24" s="38">
        <v>27</v>
      </c>
      <c r="L24" s="71">
        <v>133</v>
      </c>
      <c r="M24" s="75">
        <v>14</v>
      </c>
      <c r="N24" s="39">
        <v>14</v>
      </c>
      <c r="O24" s="39">
        <v>11</v>
      </c>
      <c r="P24" s="39">
        <v>12</v>
      </c>
      <c r="Q24" s="103">
        <v>13</v>
      </c>
    </row>
    <row r="25" spans="1:18" s="109" customFormat="1" x14ac:dyDescent="0.3">
      <c r="A25" s="35" t="s">
        <v>48</v>
      </c>
      <c r="B25" s="85" t="s">
        <v>51</v>
      </c>
      <c r="C25" s="92">
        <v>76</v>
      </c>
      <c r="D25" s="37">
        <v>57</v>
      </c>
      <c r="E25" s="37">
        <v>17</v>
      </c>
      <c r="F25" s="37">
        <v>31</v>
      </c>
      <c r="G25" s="93">
        <v>30</v>
      </c>
      <c r="H25" s="80">
        <f>SUM(76+63)</f>
        <v>139</v>
      </c>
      <c r="I25" s="38">
        <v>107</v>
      </c>
      <c r="J25" s="38">
        <v>63</v>
      </c>
      <c r="K25" s="38">
        <v>65</v>
      </c>
      <c r="L25" s="71">
        <v>47</v>
      </c>
      <c r="M25" s="75">
        <v>34</v>
      </c>
      <c r="N25" s="39">
        <v>35</v>
      </c>
      <c r="O25" s="39">
        <v>30</v>
      </c>
      <c r="P25" s="39">
        <v>35</v>
      </c>
      <c r="Q25" s="103">
        <v>33</v>
      </c>
      <c r="R25" s="124"/>
    </row>
    <row r="26" spans="1:18" x14ac:dyDescent="0.3">
      <c r="A26" s="35" t="s">
        <v>48</v>
      </c>
      <c r="B26" s="85" t="s">
        <v>89</v>
      </c>
      <c r="C26" s="92">
        <v>19</v>
      </c>
      <c r="D26" s="37">
        <v>16</v>
      </c>
      <c r="E26" s="37">
        <v>14</v>
      </c>
      <c r="F26" s="37">
        <v>8</v>
      </c>
      <c r="G26" s="93">
        <v>16</v>
      </c>
      <c r="H26" s="80">
        <f>SUM(19+25)</f>
        <v>44</v>
      </c>
      <c r="I26" s="38">
        <v>16</v>
      </c>
      <c r="J26" s="38">
        <v>14</v>
      </c>
      <c r="K26" s="38">
        <v>10</v>
      </c>
      <c r="L26" s="71">
        <v>16</v>
      </c>
      <c r="M26" s="75">
        <v>10</v>
      </c>
      <c r="N26" s="75">
        <v>5</v>
      </c>
      <c r="O26" s="75">
        <v>2</v>
      </c>
      <c r="P26" s="75">
        <v>2</v>
      </c>
      <c r="Q26" s="103">
        <v>1</v>
      </c>
    </row>
    <row r="27" spans="1:18" s="109" customFormat="1" x14ac:dyDescent="0.3">
      <c r="A27" s="35" t="s">
        <v>48</v>
      </c>
      <c r="B27" s="86" t="s">
        <v>52</v>
      </c>
      <c r="C27" s="92">
        <v>81</v>
      </c>
      <c r="D27" s="37">
        <v>94</v>
      </c>
      <c r="E27" s="37">
        <v>78</v>
      </c>
      <c r="F27" s="37">
        <v>155</v>
      </c>
      <c r="G27" s="93">
        <v>195</v>
      </c>
      <c r="H27" s="80">
        <v>90</v>
      </c>
      <c r="I27" s="38">
        <v>141</v>
      </c>
      <c r="J27" s="38">
        <v>107</v>
      </c>
      <c r="K27" s="38">
        <v>216</v>
      </c>
      <c r="L27" s="71">
        <v>221</v>
      </c>
      <c r="M27" s="75">
        <v>52</v>
      </c>
      <c r="N27" s="39">
        <v>63</v>
      </c>
      <c r="O27" s="39">
        <v>35</v>
      </c>
      <c r="P27" s="39">
        <v>57</v>
      </c>
      <c r="Q27" s="103">
        <v>88</v>
      </c>
      <c r="R27" s="124"/>
    </row>
    <row r="28" spans="1:18" x14ac:dyDescent="0.3">
      <c r="A28" s="35" t="s">
        <v>48</v>
      </c>
      <c r="B28" s="85" t="s">
        <v>54</v>
      </c>
      <c r="C28" s="92">
        <v>29</v>
      </c>
      <c r="D28" s="37">
        <v>33</v>
      </c>
      <c r="E28" s="37">
        <v>19</v>
      </c>
      <c r="F28" s="37">
        <v>25</v>
      </c>
      <c r="G28" s="93">
        <v>43</v>
      </c>
      <c r="H28" s="80">
        <v>39</v>
      </c>
      <c r="I28" s="38">
        <v>42</v>
      </c>
      <c r="J28" s="38">
        <v>22</v>
      </c>
      <c r="K28" s="38">
        <v>30</v>
      </c>
      <c r="L28" s="71">
        <v>45</v>
      </c>
      <c r="M28" s="75">
        <v>12</v>
      </c>
      <c r="N28" s="39">
        <v>4</v>
      </c>
      <c r="O28" s="39">
        <v>4</v>
      </c>
      <c r="P28" s="39">
        <v>1</v>
      </c>
      <c r="Q28" s="103">
        <v>11</v>
      </c>
    </row>
    <row r="29" spans="1:18" x14ac:dyDescent="0.3">
      <c r="A29" s="35" t="s">
        <v>48</v>
      </c>
      <c r="B29" s="85" t="s">
        <v>56</v>
      </c>
      <c r="C29" s="92">
        <v>57</v>
      </c>
      <c r="D29" s="37">
        <v>60</v>
      </c>
      <c r="E29" s="37">
        <v>54</v>
      </c>
      <c r="F29" s="37">
        <v>29</v>
      </c>
      <c r="G29" s="93">
        <v>52</v>
      </c>
      <c r="H29" s="80">
        <v>78</v>
      </c>
      <c r="I29" s="38">
        <v>73</v>
      </c>
      <c r="J29" s="38">
        <v>79</v>
      </c>
      <c r="K29" s="38">
        <v>73</v>
      </c>
      <c r="L29" s="71">
        <v>97</v>
      </c>
      <c r="M29" s="75">
        <v>25</v>
      </c>
      <c r="N29" s="39">
        <v>32</v>
      </c>
      <c r="O29" s="39">
        <v>19</v>
      </c>
      <c r="P29" s="39">
        <v>25</v>
      </c>
      <c r="Q29" s="103">
        <v>49</v>
      </c>
    </row>
    <row r="30" spans="1:18" x14ac:dyDescent="0.3">
      <c r="A30" s="35" t="s">
        <v>48</v>
      </c>
      <c r="B30" s="85" t="s">
        <v>57</v>
      </c>
      <c r="C30" s="92">
        <v>61</v>
      </c>
      <c r="D30" s="37">
        <v>109</v>
      </c>
      <c r="E30" s="37">
        <v>84</v>
      </c>
      <c r="F30" s="37">
        <v>63</v>
      </c>
      <c r="G30" s="93">
        <v>79</v>
      </c>
      <c r="H30" s="80">
        <v>61</v>
      </c>
      <c r="I30" s="38">
        <v>110</v>
      </c>
      <c r="J30" s="38">
        <v>87</v>
      </c>
      <c r="K30" s="38">
        <v>67</v>
      </c>
      <c r="L30" s="71">
        <v>81</v>
      </c>
      <c r="M30" s="75">
        <v>43</v>
      </c>
      <c r="N30" s="39">
        <v>28</v>
      </c>
      <c r="O30" s="39">
        <v>35</v>
      </c>
      <c r="P30" s="39">
        <v>41</v>
      </c>
      <c r="Q30" s="103">
        <v>35</v>
      </c>
    </row>
    <row r="31" spans="1:18" x14ac:dyDescent="0.3">
      <c r="A31" s="35" t="s">
        <v>48</v>
      </c>
      <c r="B31" s="85" t="s">
        <v>58</v>
      </c>
      <c r="C31" s="92">
        <v>17</v>
      </c>
      <c r="D31" s="37">
        <v>28</v>
      </c>
      <c r="E31" s="37">
        <v>16</v>
      </c>
      <c r="F31" s="37">
        <v>27</v>
      </c>
      <c r="G31" s="93">
        <v>41</v>
      </c>
      <c r="H31" s="80">
        <v>19</v>
      </c>
      <c r="I31" s="38">
        <v>28</v>
      </c>
      <c r="J31" s="38">
        <v>16</v>
      </c>
      <c r="K31" s="38">
        <v>27</v>
      </c>
      <c r="L31" s="71">
        <v>44</v>
      </c>
      <c r="M31" s="75">
        <v>6</v>
      </c>
      <c r="N31" s="39">
        <v>25</v>
      </c>
      <c r="O31" s="39">
        <v>10</v>
      </c>
      <c r="P31" s="39">
        <v>14</v>
      </c>
      <c r="Q31" s="103">
        <v>20</v>
      </c>
    </row>
    <row r="32" spans="1:18" x14ac:dyDescent="0.3">
      <c r="A32" s="35" t="s">
        <v>48</v>
      </c>
      <c r="B32" s="85" t="s">
        <v>59</v>
      </c>
      <c r="C32" s="92">
        <v>59</v>
      </c>
      <c r="D32" s="37">
        <v>58</v>
      </c>
      <c r="E32" s="37">
        <v>33</v>
      </c>
      <c r="F32" s="37">
        <v>54</v>
      </c>
      <c r="G32" s="93">
        <v>81</v>
      </c>
      <c r="H32" s="80">
        <v>61</v>
      </c>
      <c r="I32" s="38">
        <v>66</v>
      </c>
      <c r="J32" s="38">
        <v>38</v>
      </c>
      <c r="K32" s="38">
        <v>54</v>
      </c>
      <c r="L32" s="71">
        <v>91</v>
      </c>
      <c r="M32" s="75">
        <v>23</v>
      </c>
      <c r="N32" s="39">
        <v>29</v>
      </c>
      <c r="O32" s="39">
        <v>17</v>
      </c>
      <c r="P32" s="39">
        <v>20</v>
      </c>
      <c r="Q32" s="103">
        <v>36</v>
      </c>
    </row>
    <row r="33" spans="1:18" x14ac:dyDescent="0.3">
      <c r="A33" s="40" t="s">
        <v>48</v>
      </c>
      <c r="B33" s="85" t="s">
        <v>13</v>
      </c>
      <c r="C33" s="92">
        <v>34</v>
      </c>
      <c r="D33" s="37">
        <v>64</v>
      </c>
      <c r="E33" s="37">
        <v>9</v>
      </c>
      <c r="F33" s="37">
        <v>32</v>
      </c>
      <c r="G33" s="93">
        <v>28</v>
      </c>
      <c r="H33" s="80">
        <f>+SUM(34+23)</f>
        <v>57</v>
      </c>
      <c r="I33" s="38">
        <v>91</v>
      </c>
      <c r="J33" s="38">
        <v>9</v>
      </c>
      <c r="K33" s="38">
        <v>36</v>
      </c>
      <c r="L33" s="71">
        <v>30</v>
      </c>
      <c r="M33" s="75">
        <v>35</v>
      </c>
      <c r="N33" s="39">
        <v>35</v>
      </c>
      <c r="O33" s="39">
        <v>24</v>
      </c>
      <c r="P33" s="39">
        <v>19</v>
      </c>
      <c r="Q33" s="103">
        <v>13</v>
      </c>
    </row>
    <row r="34" spans="1:18" x14ac:dyDescent="0.3">
      <c r="A34" s="35" t="s">
        <v>48</v>
      </c>
      <c r="B34" s="85" t="s">
        <v>60</v>
      </c>
      <c r="C34" s="92">
        <v>230</v>
      </c>
      <c r="D34" s="37">
        <v>172</v>
      </c>
      <c r="E34" s="37">
        <v>54</v>
      </c>
      <c r="F34" s="37">
        <v>71</v>
      </c>
      <c r="G34" s="93">
        <v>102</v>
      </c>
      <c r="H34" s="80">
        <v>247</v>
      </c>
      <c r="I34" s="38">
        <v>259</v>
      </c>
      <c r="J34" s="38">
        <v>80</v>
      </c>
      <c r="K34" s="38">
        <v>107</v>
      </c>
      <c r="L34" s="71">
        <v>114</v>
      </c>
      <c r="M34" s="75">
        <v>60</v>
      </c>
      <c r="N34" s="39">
        <v>78</v>
      </c>
      <c r="O34" s="39">
        <v>44</v>
      </c>
      <c r="P34" s="39">
        <v>59</v>
      </c>
      <c r="Q34" s="103">
        <v>48</v>
      </c>
    </row>
    <row r="35" spans="1:18" x14ac:dyDescent="0.3">
      <c r="A35" s="35" t="s">
        <v>48</v>
      </c>
      <c r="B35" s="85" t="s">
        <v>61</v>
      </c>
      <c r="C35" s="92">
        <v>78</v>
      </c>
      <c r="D35" s="37">
        <v>88</v>
      </c>
      <c r="E35" s="37">
        <v>76</v>
      </c>
      <c r="F35" s="37">
        <v>109</v>
      </c>
      <c r="G35" s="93">
        <v>72</v>
      </c>
      <c r="H35" s="80">
        <f>SUM(78+65)</f>
        <v>143</v>
      </c>
      <c r="I35" s="38">
        <v>129</v>
      </c>
      <c r="J35" s="38">
        <v>116</v>
      </c>
      <c r="K35" s="38">
        <v>129</v>
      </c>
      <c r="L35" s="71">
        <v>99</v>
      </c>
      <c r="M35" s="75">
        <v>49</v>
      </c>
      <c r="N35" s="39">
        <v>38</v>
      </c>
      <c r="O35" s="39">
        <v>41</v>
      </c>
      <c r="P35" s="39">
        <v>39</v>
      </c>
      <c r="Q35" s="103">
        <v>51</v>
      </c>
    </row>
    <row r="36" spans="1:18" x14ac:dyDescent="0.3">
      <c r="A36" s="35" t="s">
        <v>48</v>
      </c>
      <c r="B36" s="85" t="s">
        <v>62</v>
      </c>
      <c r="C36" s="92">
        <v>30</v>
      </c>
      <c r="D36" s="37">
        <v>35</v>
      </c>
      <c r="E36" s="37">
        <v>20</v>
      </c>
      <c r="F36" s="37">
        <v>30</v>
      </c>
      <c r="G36" s="93">
        <v>8</v>
      </c>
      <c r="H36" s="80">
        <v>32</v>
      </c>
      <c r="I36" s="38">
        <v>35</v>
      </c>
      <c r="J36" s="38">
        <v>22</v>
      </c>
      <c r="K36" s="38">
        <v>33</v>
      </c>
      <c r="L36" s="71">
        <v>8</v>
      </c>
      <c r="M36" s="75">
        <v>6</v>
      </c>
      <c r="N36" s="39">
        <v>19</v>
      </c>
      <c r="O36" s="39">
        <v>2</v>
      </c>
      <c r="P36" s="39">
        <v>10</v>
      </c>
      <c r="Q36" s="103">
        <v>13</v>
      </c>
    </row>
    <row r="37" spans="1:18" x14ac:dyDescent="0.3">
      <c r="A37" s="35" t="s">
        <v>48</v>
      </c>
      <c r="B37" s="85" t="s">
        <v>64</v>
      </c>
      <c r="C37" s="92">
        <v>49</v>
      </c>
      <c r="D37" s="37">
        <v>39</v>
      </c>
      <c r="E37" s="37">
        <v>30</v>
      </c>
      <c r="F37" s="37">
        <v>24</v>
      </c>
      <c r="G37" s="93">
        <v>49</v>
      </c>
      <c r="H37" s="80">
        <f>SUM(49+25)</f>
        <v>74</v>
      </c>
      <c r="I37" s="38">
        <v>62</v>
      </c>
      <c r="J37" s="38">
        <v>49</v>
      </c>
      <c r="K37" s="38">
        <v>33</v>
      </c>
      <c r="L37" s="71">
        <v>66</v>
      </c>
      <c r="M37" s="75">
        <v>27</v>
      </c>
      <c r="N37" s="39">
        <v>25</v>
      </c>
      <c r="O37" s="39">
        <v>24</v>
      </c>
      <c r="P37" s="39">
        <v>18</v>
      </c>
      <c r="Q37" s="103">
        <v>20</v>
      </c>
    </row>
    <row r="38" spans="1:18" x14ac:dyDescent="0.3">
      <c r="A38" s="35" t="s">
        <v>48</v>
      </c>
      <c r="B38" s="85" t="s">
        <v>94</v>
      </c>
      <c r="C38" s="92">
        <v>0</v>
      </c>
      <c r="D38" s="37">
        <v>12</v>
      </c>
      <c r="E38" s="37">
        <v>12</v>
      </c>
      <c r="F38" s="37">
        <v>34</v>
      </c>
      <c r="G38" s="93">
        <v>50</v>
      </c>
      <c r="H38" s="80">
        <v>0</v>
      </c>
      <c r="I38" s="38">
        <v>13</v>
      </c>
      <c r="J38" s="38">
        <v>13</v>
      </c>
      <c r="K38" s="38">
        <v>46</v>
      </c>
      <c r="L38" s="71">
        <v>58</v>
      </c>
      <c r="M38" s="75">
        <v>0</v>
      </c>
      <c r="N38" s="39">
        <v>11</v>
      </c>
      <c r="O38" s="39">
        <v>6</v>
      </c>
      <c r="P38" s="39">
        <v>22</v>
      </c>
      <c r="Q38" s="103">
        <v>11</v>
      </c>
    </row>
    <row r="39" spans="1:18" x14ac:dyDescent="0.3">
      <c r="A39" s="35" t="s">
        <v>48</v>
      </c>
      <c r="B39" s="85" t="s">
        <v>65</v>
      </c>
      <c r="C39" s="92">
        <v>134</v>
      </c>
      <c r="D39" s="37">
        <v>115</v>
      </c>
      <c r="E39" s="37">
        <v>44</v>
      </c>
      <c r="F39" s="37">
        <v>65</v>
      </c>
      <c r="G39" s="93">
        <v>129</v>
      </c>
      <c r="H39" s="80">
        <f>SUM(134+16)</f>
        <v>150</v>
      </c>
      <c r="I39" s="38">
        <v>142</v>
      </c>
      <c r="J39" s="38">
        <v>76</v>
      </c>
      <c r="K39" s="38">
        <v>86</v>
      </c>
      <c r="L39" s="71">
        <v>144</v>
      </c>
      <c r="M39" s="75">
        <v>111</v>
      </c>
      <c r="N39" s="39">
        <v>96</v>
      </c>
      <c r="O39" s="39">
        <v>33</v>
      </c>
      <c r="P39" s="39">
        <v>29</v>
      </c>
      <c r="Q39" s="103">
        <v>100</v>
      </c>
    </row>
    <row r="40" spans="1:18" x14ac:dyDescent="0.3">
      <c r="A40" s="40" t="s">
        <v>48</v>
      </c>
      <c r="B40" s="85" t="s">
        <v>21</v>
      </c>
      <c r="C40" s="92">
        <v>239</v>
      </c>
      <c r="D40" s="37">
        <v>264</v>
      </c>
      <c r="E40" s="37">
        <v>145</v>
      </c>
      <c r="F40" s="37">
        <v>126</v>
      </c>
      <c r="G40" s="93">
        <v>223</v>
      </c>
      <c r="H40" s="80">
        <f>SUM(239+346)</f>
        <v>585</v>
      </c>
      <c r="I40" s="38">
        <v>294</v>
      </c>
      <c r="J40" s="38">
        <v>212</v>
      </c>
      <c r="K40" s="38">
        <v>198</v>
      </c>
      <c r="L40" s="71">
        <v>286</v>
      </c>
      <c r="M40" s="75">
        <v>149</v>
      </c>
      <c r="N40" s="39">
        <v>149</v>
      </c>
      <c r="O40" s="39">
        <v>92</v>
      </c>
      <c r="P40" s="39">
        <v>61</v>
      </c>
      <c r="Q40" s="103">
        <v>78</v>
      </c>
    </row>
    <row r="41" spans="1:18" x14ac:dyDescent="0.3">
      <c r="A41" s="40" t="s">
        <v>48</v>
      </c>
      <c r="B41" s="85" t="s">
        <v>22</v>
      </c>
      <c r="C41" s="92">
        <v>228</v>
      </c>
      <c r="D41" s="37">
        <v>160</v>
      </c>
      <c r="E41" s="37">
        <v>70</v>
      </c>
      <c r="F41" s="37">
        <v>34</v>
      </c>
      <c r="G41" s="93">
        <v>133</v>
      </c>
      <c r="H41" s="80">
        <f>SUM(228+146)</f>
        <v>374</v>
      </c>
      <c r="I41" s="38">
        <v>300</v>
      </c>
      <c r="J41" s="38">
        <v>240</v>
      </c>
      <c r="K41" s="38">
        <v>110</v>
      </c>
      <c r="L41" s="71">
        <v>307</v>
      </c>
      <c r="M41" s="75">
        <v>90</v>
      </c>
      <c r="N41" s="39">
        <v>76</v>
      </c>
      <c r="O41" s="39">
        <v>52</v>
      </c>
      <c r="P41" s="39">
        <v>39</v>
      </c>
      <c r="Q41" s="103">
        <v>63</v>
      </c>
    </row>
    <row r="42" spans="1:18" s="109" customFormat="1" x14ac:dyDescent="0.3">
      <c r="A42" s="40" t="s">
        <v>48</v>
      </c>
      <c r="B42" s="85" t="s">
        <v>23</v>
      </c>
      <c r="C42" s="92">
        <v>208</v>
      </c>
      <c r="D42" s="37">
        <v>206</v>
      </c>
      <c r="E42" s="37">
        <v>121</v>
      </c>
      <c r="F42" s="37">
        <v>150</v>
      </c>
      <c r="G42" s="93">
        <v>161</v>
      </c>
      <c r="H42" s="80">
        <f>SUM(208+69)</f>
        <v>277</v>
      </c>
      <c r="I42" s="38">
        <v>290</v>
      </c>
      <c r="J42" s="38">
        <v>212</v>
      </c>
      <c r="K42" s="38">
        <v>220</v>
      </c>
      <c r="L42" s="71">
        <v>220</v>
      </c>
      <c r="M42" s="75">
        <v>91</v>
      </c>
      <c r="N42" s="39">
        <v>98</v>
      </c>
      <c r="O42" s="39">
        <v>98</v>
      </c>
      <c r="P42" s="39">
        <v>73</v>
      </c>
      <c r="Q42" s="103">
        <v>72</v>
      </c>
      <c r="R42" s="124"/>
    </row>
    <row r="43" spans="1:18" x14ac:dyDescent="0.3">
      <c r="A43" s="35" t="s">
        <v>48</v>
      </c>
      <c r="B43" s="86" t="s">
        <v>95</v>
      </c>
      <c r="C43" s="92">
        <v>0</v>
      </c>
      <c r="D43" s="37">
        <v>24</v>
      </c>
      <c r="E43" s="37">
        <v>0</v>
      </c>
      <c r="F43" s="37">
        <v>25</v>
      </c>
      <c r="G43" s="93">
        <v>6</v>
      </c>
      <c r="H43" s="80">
        <v>0</v>
      </c>
      <c r="I43" s="38">
        <v>24</v>
      </c>
      <c r="J43" s="38">
        <v>0</v>
      </c>
      <c r="K43" s="38">
        <v>31</v>
      </c>
      <c r="L43" s="71">
        <v>37</v>
      </c>
      <c r="M43" s="75">
        <v>0</v>
      </c>
      <c r="N43" s="39">
        <v>7</v>
      </c>
      <c r="O43" s="39">
        <v>0</v>
      </c>
      <c r="P43" s="39">
        <v>14</v>
      </c>
      <c r="Q43" s="103">
        <v>9</v>
      </c>
    </row>
    <row r="44" spans="1:18" x14ac:dyDescent="0.3">
      <c r="A44" s="35" t="s">
        <v>66</v>
      </c>
      <c r="B44" s="85" t="s">
        <v>67</v>
      </c>
      <c r="C44" s="92">
        <v>34</v>
      </c>
      <c r="D44" s="37">
        <v>47</v>
      </c>
      <c r="E44" s="37">
        <v>32</v>
      </c>
      <c r="F44" s="37">
        <v>57</v>
      </c>
      <c r="G44" s="93">
        <v>115</v>
      </c>
      <c r="H44" s="80">
        <f>SUM(34+84)</f>
        <v>118</v>
      </c>
      <c r="I44" s="38">
        <v>86</v>
      </c>
      <c r="J44" s="38">
        <v>74</v>
      </c>
      <c r="K44" s="38">
        <v>123</v>
      </c>
      <c r="L44" s="71">
        <v>206</v>
      </c>
      <c r="M44" s="75">
        <v>51</v>
      </c>
      <c r="N44" s="39">
        <v>42</v>
      </c>
      <c r="O44" s="39">
        <v>36</v>
      </c>
      <c r="P44" s="39">
        <v>18</v>
      </c>
      <c r="Q44" s="103">
        <v>47</v>
      </c>
    </row>
    <row r="45" spans="1:18" s="109" customFormat="1" x14ac:dyDescent="0.3">
      <c r="A45" s="35" t="s">
        <v>66</v>
      </c>
      <c r="B45" s="85" t="s">
        <v>142</v>
      </c>
      <c r="C45" s="92">
        <v>0</v>
      </c>
      <c r="D45" s="37">
        <v>0</v>
      </c>
      <c r="E45" s="37">
        <v>29</v>
      </c>
      <c r="F45" s="37">
        <v>26</v>
      </c>
      <c r="G45" s="93">
        <v>27</v>
      </c>
      <c r="H45" s="80">
        <v>0</v>
      </c>
      <c r="I45" s="38">
        <v>0</v>
      </c>
      <c r="J45" s="38">
        <v>32</v>
      </c>
      <c r="K45" s="38">
        <v>35</v>
      </c>
      <c r="L45" s="71">
        <v>45</v>
      </c>
      <c r="M45" s="75">
        <v>0</v>
      </c>
      <c r="N45" s="39">
        <v>0</v>
      </c>
      <c r="O45" s="39">
        <v>5</v>
      </c>
      <c r="P45" s="39">
        <v>7</v>
      </c>
      <c r="Q45" s="103">
        <v>11</v>
      </c>
      <c r="R45" s="124"/>
    </row>
    <row r="46" spans="1:18" x14ac:dyDescent="0.3">
      <c r="A46" s="40" t="s">
        <v>66</v>
      </c>
      <c r="B46" s="85" t="s">
        <v>68</v>
      </c>
      <c r="C46" s="92">
        <v>79</v>
      </c>
      <c r="D46" s="37">
        <v>40</v>
      </c>
      <c r="E46" s="37">
        <v>33</v>
      </c>
      <c r="F46" s="37">
        <v>78</v>
      </c>
      <c r="G46" s="93">
        <v>97</v>
      </c>
      <c r="H46" s="80">
        <v>79</v>
      </c>
      <c r="I46" s="38">
        <v>79</v>
      </c>
      <c r="J46" s="38">
        <v>49</v>
      </c>
      <c r="K46" s="38">
        <v>78</v>
      </c>
      <c r="L46" s="71">
        <v>110</v>
      </c>
      <c r="M46" s="75">
        <v>30</v>
      </c>
      <c r="N46" s="39">
        <v>20</v>
      </c>
      <c r="O46" s="39">
        <v>8</v>
      </c>
      <c r="P46" s="39">
        <v>9</v>
      </c>
      <c r="Q46" s="103">
        <v>12</v>
      </c>
    </row>
    <row r="47" spans="1:18" x14ac:dyDescent="0.3">
      <c r="A47" s="40" t="s">
        <v>66</v>
      </c>
      <c r="B47" s="85" t="s">
        <v>69</v>
      </c>
      <c r="C47" s="92">
        <v>488</v>
      </c>
      <c r="D47" s="37">
        <v>442</v>
      </c>
      <c r="E47" s="37">
        <v>158</v>
      </c>
      <c r="F47" s="37">
        <v>233</v>
      </c>
      <c r="G47" s="93">
        <v>325</v>
      </c>
      <c r="H47" s="80">
        <f>SUM(488+69)</f>
        <v>557</v>
      </c>
      <c r="I47" s="38">
        <v>539</v>
      </c>
      <c r="J47" s="38">
        <v>288</v>
      </c>
      <c r="K47" s="38">
        <v>234</v>
      </c>
      <c r="L47" s="71">
        <v>484</v>
      </c>
      <c r="M47" s="75">
        <v>190</v>
      </c>
      <c r="N47" s="39">
        <v>165</v>
      </c>
      <c r="O47" s="39">
        <v>44</v>
      </c>
      <c r="P47" s="39">
        <v>82</v>
      </c>
      <c r="Q47" s="103">
        <v>111</v>
      </c>
    </row>
    <row r="48" spans="1:18" x14ac:dyDescent="0.3">
      <c r="A48" s="40" t="s">
        <v>66</v>
      </c>
      <c r="B48" s="85" t="s">
        <v>70</v>
      </c>
      <c r="C48" s="92">
        <v>160</v>
      </c>
      <c r="D48" s="37">
        <v>180</v>
      </c>
      <c r="E48" s="37">
        <v>111</v>
      </c>
      <c r="F48" s="37">
        <v>135</v>
      </c>
      <c r="G48" s="93">
        <v>161</v>
      </c>
      <c r="H48" s="80">
        <f>SUM(160+108)</f>
        <v>268</v>
      </c>
      <c r="I48" s="38">
        <v>280</v>
      </c>
      <c r="J48" s="38">
        <v>259</v>
      </c>
      <c r="K48" s="38">
        <v>219</v>
      </c>
      <c r="L48" s="71">
        <v>293</v>
      </c>
      <c r="M48" s="75">
        <v>108</v>
      </c>
      <c r="N48" s="39">
        <v>105</v>
      </c>
      <c r="O48" s="39">
        <v>116</v>
      </c>
      <c r="P48" s="39">
        <v>87</v>
      </c>
      <c r="Q48" s="103">
        <v>82</v>
      </c>
    </row>
    <row r="49" spans="1:18" x14ac:dyDescent="0.3">
      <c r="A49" s="40" t="s">
        <v>66</v>
      </c>
      <c r="B49" s="85" t="s">
        <v>71</v>
      </c>
      <c r="C49" s="92">
        <v>205</v>
      </c>
      <c r="D49" s="37">
        <v>199</v>
      </c>
      <c r="E49" s="37">
        <v>60</v>
      </c>
      <c r="F49" s="37">
        <v>69</v>
      </c>
      <c r="G49" s="93">
        <v>108</v>
      </c>
      <c r="H49" s="80">
        <v>238</v>
      </c>
      <c r="I49" s="38">
        <v>239</v>
      </c>
      <c r="J49" s="38">
        <v>149</v>
      </c>
      <c r="K49" s="38">
        <v>161</v>
      </c>
      <c r="L49" s="71">
        <v>232</v>
      </c>
      <c r="M49" s="75">
        <v>111</v>
      </c>
      <c r="N49" s="39">
        <v>123</v>
      </c>
      <c r="O49" s="39">
        <v>22</v>
      </c>
      <c r="P49" s="39">
        <v>83</v>
      </c>
      <c r="Q49" s="103">
        <v>111</v>
      </c>
    </row>
    <row r="50" spans="1:18" x14ac:dyDescent="0.3">
      <c r="A50" s="40" t="s">
        <v>66</v>
      </c>
      <c r="B50" s="85" t="s">
        <v>72</v>
      </c>
      <c r="C50" s="92">
        <v>141</v>
      </c>
      <c r="D50" s="37">
        <v>61</v>
      </c>
      <c r="E50" s="37">
        <v>87</v>
      </c>
      <c r="F50" s="37">
        <v>118</v>
      </c>
      <c r="G50" s="93">
        <v>168</v>
      </c>
      <c r="H50" s="80">
        <v>149</v>
      </c>
      <c r="I50" s="38">
        <v>85</v>
      </c>
      <c r="J50" s="38">
        <v>131</v>
      </c>
      <c r="K50" s="38">
        <v>157</v>
      </c>
      <c r="L50" s="71">
        <v>245</v>
      </c>
      <c r="M50" s="75">
        <v>86</v>
      </c>
      <c r="N50" s="39">
        <v>60</v>
      </c>
      <c r="O50" s="39">
        <v>47</v>
      </c>
      <c r="P50" s="39">
        <v>72</v>
      </c>
      <c r="Q50" s="103">
        <v>98</v>
      </c>
    </row>
    <row r="51" spans="1:18" x14ac:dyDescent="0.3">
      <c r="A51" s="40" t="s">
        <v>66</v>
      </c>
      <c r="B51" s="85" t="s">
        <v>73</v>
      </c>
      <c r="C51" s="92">
        <v>45</v>
      </c>
      <c r="D51" s="37">
        <v>58</v>
      </c>
      <c r="E51" s="37">
        <v>32</v>
      </c>
      <c r="F51" s="37">
        <v>32</v>
      </c>
      <c r="G51" s="93">
        <v>8</v>
      </c>
      <c r="H51" s="80">
        <v>45</v>
      </c>
      <c r="I51" s="38">
        <v>74</v>
      </c>
      <c r="J51" s="38">
        <v>33</v>
      </c>
      <c r="K51" s="38">
        <v>58</v>
      </c>
      <c r="L51" s="71">
        <v>13</v>
      </c>
      <c r="M51" s="75">
        <v>5</v>
      </c>
      <c r="N51" s="39">
        <v>9</v>
      </c>
      <c r="O51" s="39">
        <v>5</v>
      </c>
      <c r="P51" s="39">
        <v>7</v>
      </c>
      <c r="Q51" s="103">
        <v>3</v>
      </c>
    </row>
    <row r="52" spans="1:18" x14ac:dyDescent="0.3">
      <c r="A52" s="40" t="s">
        <v>66</v>
      </c>
      <c r="B52" s="85" t="s">
        <v>8</v>
      </c>
      <c r="C52" s="92">
        <v>151</v>
      </c>
      <c r="D52" s="37">
        <v>120</v>
      </c>
      <c r="E52" s="41">
        <v>104</v>
      </c>
      <c r="F52" s="37">
        <v>86</v>
      </c>
      <c r="G52" s="93">
        <v>109</v>
      </c>
      <c r="H52" s="80">
        <f>SUM(151+66)</f>
        <v>217</v>
      </c>
      <c r="I52" s="38">
        <v>157</v>
      </c>
      <c r="J52" s="42">
        <v>105</v>
      </c>
      <c r="K52" s="38">
        <v>112</v>
      </c>
      <c r="L52" s="71">
        <v>136</v>
      </c>
      <c r="M52" s="75">
        <v>83</v>
      </c>
      <c r="N52" s="39">
        <v>67</v>
      </c>
      <c r="O52" s="43">
        <v>44</v>
      </c>
      <c r="P52" s="39">
        <v>39</v>
      </c>
      <c r="Q52" s="103">
        <v>48</v>
      </c>
    </row>
    <row r="53" spans="1:18" x14ac:dyDescent="0.3">
      <c r="A53" s="35" t="s">
        <v>66</v>
      </c>
      <c r="B53" s="86" t="s">
        <v>194</v>
      </c>
      <c r="C53" s="92">
        <v>0</v>
      </c>
      <c r="D53" s="37">
        <v>0</v>
      </c>
      <c r="E53" s="41">
        <v>0</v>
      </c>
      <c r="F53" s="37">
        <v>0</v>
      </c>
      <c r="G53" s="93">
        <v>26</v>
      </c>
      <c r="H53" s="80">
        <v>0</v>
      </c>
      <c r="I53" s="38">
        <v>0</v>
      </c>
      <c r="J53" s="42">
        <v>0</v>
      </c>
      <c r="K53" s="38">
        <v>0</v>
      </c>
      <c r="L53" s="71">
        <v>33</v>
      </c>
      <c r="M53" s="75">
        <v>0</v>
      </c>
      <c r="N53" s="39">
        <v>0</v>
      </c>
      <c r="O53" s="39">
        <v>0</v>
      </c>
      <c r="P53" s="39">
        <v>0</v>
      </c>
      <c r="Q53" s="103">
        <v>18</v>
      </c>
    </row>
    <row r="54" spans="1:18" x14ac:dyDescent="0.3">
      <c r="A54" s="40" t="s">
        <v>66</v>
      </c>
      <c r="B54" s="85" t="s">
        <v>11</v>
      </c>
      <c r="C54" s="92">
        <v>200</v>
      </c>
      <c r="D54" s="37">
        <v>262</v>
      </c>
      <c r="E54" s="37">
        <v>200</v>
      </c>
      <c r="F54" s="37">
        <v>212</v>
      </c>
      <c r="G54" s="93">
        <v>256</v>
      </c>
      <c r="H54" s="80">
        <v>305</v>
      </c>
      <c r="I54" s="38">
        <v>369</v>
      </c>
      <c r="J54" s="38">
        <v>355</v>
      </c>
      <c r="K54" s="38">
        <v>352</v>
      </c>
      <c r="L54" s="71">
        <v>431</v>
      </c>
      <c r="M54" s="75">
        <v>279</v>
      </c>
      <c r="N54" s="39">
        <v>327</v>
      </c>
      <c r="O54" s="39">
        <v>238</v>
      </c>
      <c r="P54" s="39">
        <v>195</v>
      </c>
      <c r="Q54" s="103">
        <v>300</v>
      </c>
    </row>
    <row r="55" spans="1:18" s="109" customFormat="1" x14ac:dyDescent="0.3">
      <c r="A55" s="40" t="s">
        <v>66</v>
      </c>
      <c r="B55" s="85" t="s">
        <v>12</v>
      </c>
      <c r="C55" s="92">
        <v>85</v>
      </c>
      <c r="D55" s="37">
        <v>81</v>
      </c>
      <c r="E55" s="37">
        <v>48</v>
      </c>
      <c r="F55" s="37">
        <v>55</v>
      </c>
      <c r="G55" s="93">
        <v>97</v>
      </c>
      <c r="H55" s="80">
        <f>SUM(85+39)</f>
        <v>124</v>
      </c>
      <c r="I55" s="38">
        <v>121</v>
      </c>
      <c r="J55" s="38">
        <v>62</v>
      </c>
      <c r="K55" s="38">
        <v>63</v>
      </c>
      <c r="L55" s="71">
        <v>116</v>
      </c>
      <c r="M55" s="75">
        <v>54</v>
      </c>
      <c r="N55" s="39">
        <v>48</v>
      </c>
      <c r="O55" s="39">
        <v>45</v>
      </c>
      <c r="P55" s="39">
        <v>38</v>
      </c>
      <c r="Q55" s="103">
        <v>46</v>
      </c>
      <c r="R55" s="124"/>
    </row>
    <row r="56" spans="1:18" x14ac:dyDescent="0.3">
      <c r="A56" s="35" t="s">
        <v>66</v>
      </c>
      <c r="B56" s="85" t="s">
        <v>150</v>
      </c>
      <c r="C56" s="92">
        <v>0</v>
      </c>
      <c r="D56" s="37">
        <v>0</v>
      </c>
      <c r="E56" s="37">
        <v>0</v>
      </c>
      <c r="F56" s="37">
        <v>8</v>
      </c>
      <c r="G56" s="93">
        <v>18</v>
      </c>
      <c r="H56" s="80">
        <v>0</v>
      </c>
      <c r="I56" s="38">
        <v>0</v>
      </c>
      <c r="J56" s="38">
        <v>0</v>
      </c>
      <c r="K56" s="38">
        <v>25</v>
      </c>
      <c r="L56" s="71">
        <v>28</v>
      </c>
      <c r="M56" s="75">
        <v>0</v>
      </c>
      <c r="N56" s="39">
        <v>0</v>
      </c>
      <c r="O56" s="39">
        <v>0</v>
      </c>
      <c r="P56" s="39">
        <v>9</v>
      </c>
      <c r="Q56" s="103">
        <v>14</v>
      </c>
    </row>
    <row r="57" spans="1:18" x14ac:dyDescent="0.3">
      <c r="A57" s="40" t="s">
        <v>66</v>
      </c>
      <c r="B57" s="85" t="s">
        <v>83</v>
      </c>
      <c r="C57" s="92">
        <v>24</v>
      </c>
      <c r="D57" s="37">
        <v>26</v>
      </c>
      <c r="E57" s="37">
        <v>42</v>
      </c>
      <c r="F57" s="37">
        <v>37</v>
      </c>
      <c r="G57" s="93">
        <v>28</v>
      </c>
      <c r="H57" s="80">
        <f>SUM(13+24)</f>
        <v>37</v>
      </c>
      <c r="I57" s="38">
        <v>38</v>
      </c>
      <c r="J57" s="38">
        <v>60</v>
      </c>
      <c r="K57" s="38">
        <v>82</v>
      </c>
      <c r="L57" s="71">
        <v>93</v>
      </c>
      <c r="M57" s="75">
        <v>24</v>
      </c>
      <c r="N57" s="39">
        <v>28</v>
      </c>
      <c r="O57" s="39">
        <v>34</v>
      </c>
      <c r="P57" s="39">
        <v>18</v>
      </c>
      <c r="Q57" s="103">
        <v>23</v>
      </c>
    </row>
    <row r="58" spans="1:18" s="109" customFormat="1" x14ac:dyDescent="0.3">
      <c r="A58" s="35" t="s">
        <v>66</v>
      </c>
      <c r="B58" s="85" t="s">
        <v>96</v>
      </c>
      <c r="C58" s="92">
        <v>0</v>
      </c>
      <c r="D58" s="37">
        <v>22</v>
      </c>
      <c r="E58" s="37">
        <v>17</v>
      </c>
      <c r="F58" s="37">
        <v>18</v>
      </c>
      <c r="G58" s="93">
        <v>7</v>
      </c>
      <c r="H58" s="80">
        <v>0</v>
      </c>
      <c r="I58" s="38">
        <v>29</v>
      </c>
      <c r="J58" s="38">
        <v>25</v>
      </c>
      <c r="K58" s="38">
        <v>35</v>
      </c>
      <c r="L58" s="71">
        <v>18</v>
      </c>
      <c r="M58" s="75">
        <v>0</v>
      </c>
      <c r="N58" s="39">
        <v>21</v>
      </c>
      <c r="O58" s="39">
        <v>21</v>
      </c>
      <c r="P58" s="39">
        <v>13</v>
      </c>
      <c r="Q58" s="103">
        <v>17</v>
      </c>
      <c r="R58" s="124"/>
    </row>
    <row r="59" spans="1:18" x14ac:dyDescent="0.3">
      <c r="A59" s="35" t="s">
        <v>66</v>
      </c>
      <c r="B59" s="86" t="s">
        <v>14</v>
      </c>
      <c r="C59" s="107">
        <v>9</v>
      </c>
      <c r="D59" s="36">
        <v>13</v>
      </c>
      <c r="E59" s="36">
        <v>19</v>
      </c>
      <c r="F59" s="36">
        <v>0</v>
      </c>
      <c r="G59" s="108">
        <v>6</v>
      </c>
      <c r="H59" s="80">
        <v>9</v>
      </c>
      <c r="I59" s="38">
        <v>13</v>
      </c>
      <c r="J59" s="38">
        <v>20</v>
      </c>
      <c r="K59" s="38">
        <v>0</v>
      </c>
      <c r="L59" s="71">
        <v>8</v>
      </c>
      <c r="M59" s="75">
        <v>9</v>
      </c>
      <c r="N59" s="39">
        <v>11</v>
      </c>
      <c r="O59" s="39">
        <v>6</v>
      </c>
      <c r="P59" s="39">
        <v>0</v>
      </c>
      <c r="Q59" s="103">
        <v>4</v>
      </c>
      <c r="R59" s="99" t="s">
        <v>206</v>
      </c>
    </row>
    <row r="60" spans="1:18" x14ac:dyDescent="0.3">
      <c r="A60" s="40" t="s">
        <v>66</v>
      </c>
      <c r="B60" s="85" t="s">
        <v>15</v>
      </c>
      <c r="C60" s="92">
        <v>96</v>
      </c>
      <c r="D60" s="37">
        <v>67</v>
      </c>
      <c r="E60" s="37">
        <v>35</v>
      </c>
      <c r="F60" s="37">
        <v>39</v>
      </c>
      <c r="G60" s="93">
        <v>30</v>
      </c>
      <c r="H60" s="80">
        <f>SUM(96+11)</f>
        <v>107</v>
      </c>
      <c r="I60" s="38">
        <v>106</v>
      </c>
      <c r="J60" s="38">
        <v>35</v>
      </c>
      <c r="K60" s="38">
        <v>40</v>
      </c>
      <c r="L60" s="71">
        <v>30</v>
      </c>
      <c r="M60" s="75">
        <v>61</v>
      </c>
      <c r="N60" s="39">
        <v>59</v>
      </c>
      <c r="O60" s="39">
        <v>65</v>
      </c>
      <c r="P60" s="39">
        <v>18</v>
      </c>
      <c r="Q60" s="103">
        <v>14</v>
      </c>
    </row>
    <row r="61" spans="1:18" x14ac:dyDescent="0.3">
      <c r="A61" s="40" t="s">
        <v>66</v>
      </c>
      <c r="B61" s="85" t="s">
        <v>16</v>
      </c>
      <c r="C61" s="92">
        <v>50</v>
      </c>
      <c r="D61" s="37">
        <v>36</v>
      </c>
      <c r="E61" s="37">
        <v>28</v>
      </c>
      <c r="F61" s="37">
        <v>61</v>
      </c>
      <c r="G61" s="93">
        <v>131</v>
      </c>
      <c r="H61" s="80">
        <v>50</v>
      </c>
      <c r="I61" s="38">
        <v>39</v>
      </c>
      <c r="J61" s="38">
        <v>53</v>
      </c>
      <c r="K61" s="38">
        <v>76</v>
      </c>
      <c r="L61" s="71">
        <v>142</v>
      </c>
      <c r="M61" s="75">
        <v>25</v>
      </c>
      <c r="N61" s="39">
        <v>29</v>
      </c>
      <c r="O61" s="39">
        <v>18</v>
      </c>
      <c r="P61" s="39">
        <v>25</v>
      </c>
      <c r="Q61" s="103">
        <v>44</v>
      </c>
    </row>
    <row r="62" spans="1:18" s="44" customFormat="1" x14ac:dyDescent="0.3">
      <c r="A62" s="35" t="s">
        <v>66</v>
      </c>
      <c r="B62" s="86" t="s">
        <v>17</v>
      </c>
      <c r="C62" s="107">
        <v>15</v>
      </c>
      <c r="D62" s="36">
        <v>10</v>
      </c>
      <c r="E62" s="36">
        <v>0</v>
      </c>
      <c r="F62" s="36">
        <v>0</v>
      </c>
      <c r="G62" s="108">
        <v>71</v>
      </c>
      <c r="H62" s="80">
        <f>SUM(15+8)</f>
        <v>23</v>
      </c>
      <c r="I62" s="38">
        <v>16</v>
      </c>
      <c r="J62" s="38">
        <v>0</v>
      </c>
      <c r="K62" s="38">
        <v>0</v>
      </c>
      <c r="L62" s="71">
        <v>72</v>
      </c>
      <c r="M62" s="75">
        <v>18</v>
      </c>
      <c r="N62" s="39">
        <v>7</v>
      </c>
      <c r="O62" s="39">
        <v>0</v>
      </c>
      <c r="P62" s="39">
        <v>0</v>
      </c>
      <c r="Q62" s="103">
        <v>3</v>
      </c>
      <c r="R62" s="123"/>
    </row>
    <row r="63" spans="1:18" x14ac:dyDescent="0.3">
      <c r="A63" s="40" t="s">
        <v>66</v>
      </c>
      <c r="B63" s="85" t="s">
        <v>18</v>
      </c>
      <c r="C63" s="92">
        <v>25</v>
      </c>
      <c r="D63" s="37">
        <v>21</v>
      </c>
      <c r="E63" s="37">
        <v>45</v>
      </c>
      <c r="F63" s="37">
        <v>0</v>
      </c>
      <c r="G63" s="93">
        <v>5</v>
      </c>
      <c r="H63" s="80">
        <v>26</v>
      </c>
      <c r="I63" s="38">
        <v>21</v>
      </c>
      <c r="J63" s="38">
        <v>45</v>
      </c>
      <c r="K63" s="38">
        <v>5</v>
      </c>
      <c r="L63" s="71">
        <v>18</v>
      </c>
      <c r="M63" s="75">
        <v>22</v>
      </c>
      <c r="N63" s="39">
        <v>30</v>
      </c>
      <c r="O63" s="39">
        <v>30</v>
      </c>
      <c r="P63" s="39">
        <v>0</v>
      </c>
      <c r="Q63" s="103">
        <v>11</v>
      </c>
    </row>
    <row r="64" spans="1:18" x14ac:dyDescent="0.3">
      <c r="A64" s="40" t="s">
        <v>66</v>
      </c>
      <c r="B64" s="85" t="s">
        <v>19</v>
      </c>
      <c r="C64" s="92">
        <v>80</v>
      </c>
      <c r="D64" s="37">
        <v>137</v>
      </c>
      <c r="E64" s="37">
        <v>104</v>
      </c>
      <c r="F64" s="37">
        <v>125</v>
      </c>
      <c r="G64" s="93">
        <v>162</v>
      </c>
      <c r="H64" s="80">
        <v>83</v>
      </c>
      <c r="I64" s="38">
        <v>138</v>
      </c>
      <c r="J64" s="38">
        <v>104</v>
      </c>
      <c r="K64" s="38">
        <v>125</v>
      </c>
      <c r="L64" s="71">
        <v>162</v>
      </c>
      <c r="M64" s="75">
        <v>44</v>
      </c>
      <c r="N64" s="39">
        <v>57</v>
      </c>
      <c r="O64" s="39">
        <v>52</v>
      </c>
      <c r="P64" s="39">
        <v>60</v>
      </c>
      <c r="Q64" s="103">
        <v>55</v>
      </c>
    </row>
    <row r="65" spans="1:18" x14ac:dyDescent="0.3">
      <c r="A65" s="40" t="s">
        <v>66</v>
      </c>
      <c r="B65" s="85" t="s">
        <v>74</v>
      </c>
      <c r="C65" s="92">
        <v>65</v>
      </c>
      <c r="D65" s="37">
        <v>29</v>
      </c>
      <c r="E65" s="37">
        <v>73</v>
      </c>
      <c r="F65" s="37">
        <v>51</v>
      </c>
      <c r="G65" s="93">
        <v>66</v>
      </c>
      <c r="H65" s="80">
        <f>SUM(65+39)</f>
        <v>104</v>
      </c>
      <c r="I65" s="38">
        <v>36</v>
      </c>
      <c r="J65" s="38">
        <v>177</v>
      </c>
      <c r="K65" s="38">
        <v>111</v>
      </c>
      <c r="L65" s="71">
        <v>142</v>
      </c>
      <c r="M65" s="75">
        <v>21</v>
      </c>
      <c r="N65" s="39">
        <v>9</v>
      </c>
      <c r="O65" s="39">
        <v>26</v>
      </c>
      <c r="P65" s="39">
        <v>27</v>
      </c>
      <c r="Q65" s="103">
        <v>21</v>
      </c>
    </row>
    <row r="66" spans="1:18" x14ac:dyDescent="0.3">
      <c r="A66" s="35" t="s">
        <v>66</v>
      </c>
      <c r="B66" s="86" t="s">
        <v>140</v>
      </c>
      <c r="C66" s="107">
        <v>0</v>
      </c>
      <c r="D66" s="36">
        <v>0</v>
      </c>
      <c r="E66" s="36">
        <v>0</v>
      </c>
      <c r="F66" s="36">
        <v>0</v>
      </c>
      <c r="G66" s="108">
        <v>39</v>
      </c>
      <c r="H66" s="80">
        <v>0</v>
      </c>
      <c r="I66" s="38">
        <v>0</v>
      </c>
      <c r="J66" s="38">
        <v>4</v>
      </c>
      <c r="K66" s="38">
        <v>0</v>
      </c>
      <c r="L66" s="71">
        <v>45</v>
      </c>
      <c r="M66" s="75">
        <v>0</v>
      </c>
      <c r="N66" s="39">
        <v>0</v>
      </c>
      <c r="O66" s="39">
        <v>14</v>
      </c>
      <c r="P66" s="39">
        <v>0</v>
      </c>
      <c r="Q66" s="103">
        <v>13</v>
      </c>
    </row>
    <row r="67" spans="1:18" s="116" customFormat="1" x14ac:dyDescent="0.3">
      <c r="A67" s="40" t="s">
        <v>66</v>
      </c>
      <c r="B67" s="85" t="s">
        <v>75</v>
      </c>
      <c r="C67" s="92">
        <v>146</v>
      </c>
      <c r="D67" s="37">
        <v>145</v>
      </c>
      <c r="E67" s="37">
        <v>113</v>
      </c>
      <c r="F67" s="37">
        <v>118</v>
      </c>
      <c r="G67" s="93">
        <v>133</v>
      </c>
      <c r="H67" s="80">
        <f>SUM(146+75)</f>
        <v>221</v>
      </c>
      <c r="I67" s="38">
        <v>203</v>
      </c>
      <c r="J67" s="38">
        <v>130</v>
      </c>
      <c r="K67" s="38">
        <v>176</v>
      </c>
      <c r="L67" s="71">
        <v>187</v>
      </c>
      <c r="M67" s="75">
        <v>104</v>
      </c>
      <c r="N67" s="39">
        <v>98</v>
      </c>
      <c r="O67" s="39">
        <v>95</v>
      </c>
      <c r="P67" s="39">
        <v>97</v>
      </c>
      <c r="Q67" s="103">
        <v>88</v>
      </c>
      <c r="R67" s="125"/>
    </row>
    <row r="68" spans="1:18" x14ac:dyDescent="0.3">
      <c r="A68" s="40" t="s">
        <v>66</v>
      </c>
      <c r="B68" s="85" t="s">
        <v>20</v>
      </c>
      <c r="C68" s="92">
        <v>88</v>
      </c>
      <c r="D68" s="37">
        <v>109</v>
      </c>
      <c r="E68" s="37">
        <v>100</v>
      </c>
      <c r="F68" s="37">
        <v>69</v>
      </c>
      <c r="G68" s="93">
        <v>107</v>
      </c>
      <c r="H68" s="80">
        <f>SUM(88+55)</f>
        <v>143</v>
      </c>
      <c r="I68" s="38">
        <v>128</v>
      </c>
      <c r="J68" s="38">
        <v>119</v>
      </c>
      <c r="K68" s="38">
        <v>96</v>
      </c>
      <c r="L68" s="71">
        <v>134</v>
      </c>
      <c r="M68" s="75">
        <v>56</v>
      </c>
      <c r="N68" s="39">
        <v>42</v>
      </c>
      <c r="O68" s="39">
        <v>43</v>
      </c>
      <c r="P68" s="39">
        <v>34</v>
      </c>
      <c r="Q68" s="103">
        <v>37</v>
      </c>
    </row>
    <row r="69" spans="1:18" x14ac:dyDescent="0.3">
      <c r="A69" s="40" t="s">
        <v>66</v>
      </c>
      <c r="B69" s="85" t="s">
        <v>84</v>
      </c>
      <c r="C69" s="92">
        <v>22</v>
      </c>
      <c r="D69" s="37">
        <v>30</v>
      </c>
      <c r="E69" s="37">
        <v>4</v>
      </c>
      <c r="F69" s="37">
        <v>16</v>
      </c>
      <c r="G69" s="93">
        <v>83</v>
      </c>
      <c r="H69" s="80">
        <v>22</v>
      </c>
      <c r="I69" s="38">
        <v>30</v>
      </c>
      <c r="J69" s="38">
        <v>22</v>
      </c>
      <c r="K69" s="38">
        <v>27</v>
      </c>
      <c r="L69" s="71">
        <v>91</v>
      </c>
      <c r="M69" s="75">
        <v>1</v>
      </c>
      <c r="N69" s="39">
        <v>5</v>
      </c>
      <c r="O69" s="39">
        <v>9</v>
      </c>
      <c r="P69" s="39">
        <v>7</v>
      </c>
      <c r="Q69" s="103">
        <v>45</v>
      </c>
    </row>
    <row r="70" spans="1:18" s="116" customFormat="1" x14ac:dyDescent="0.3">
      <c r="A70" s="40" t="s">
        <v>66</v>
      </c>
      <c r="B70" s="85" t="s">
        <v>76</v>
      </c>
      <c r="C70" s="92">
        <v>208</v>
      </c>
      <c r="D70" s="37">
        <v>218</v>
      </c>
      <c r="E70" s="37">
        <v>162</v>
      </c>
      <c r="F70" s="37">
        <v>159</v>
      </c>
      <c r="G70" s="93">
        <v>246</v>
      </c>
      <c r="H70" s="80">
        <v>300</v>
      </c>
      <c r="I70" s="38">
        <v>348</v>
      </c>
      <c r="J70" s="38">
        <v>302</v>
      </c>
      <c r="K70" s="38">
        <v>256</v>
      </c>
      <c r="L70" s="71">
        <v>397</v>
      </c>
      <c r="M70" s="75">
        <v>202</v>
      </c>
      <c r="N70" s="39">
        <v>182</v>
      </c>
      <c r="O70" s="39">
        <v>185</v>
      </c>
      <c r="P70" s="39">
        <v>170</v>
      </c>
      <c r="Q70" s="103">
        <v>216</v>
      </c>
      <c r="R70" s="125"/>
    </row>
    <row r="71" spans="1:18" x14ac:dyDescent="0.3">
      <c r="A71" s="40" t="s">
        <v>66</v>
      </c>
      <c r="B71" s="85" t="s">
        <v>24</v>
      </c>
      <c r="C71" s="92">
        <v>36</v>
      </c>
      <c r="D71" s="37">
        <v>41</v>
      </c>
      <c r="E71" s="37">
        <v>27</v>
      </c>
      <c r="F71" s="37">
        <v>30</v>
      </c>
      <c r="G71" s="93">
        <v>42</v>
      </c>
      <c r="H71" s="80">
        <v>37</v>
      </c>
      <c r="I71" s="38">
        <v>76</v>
      </c>
      <c r="J71" s="38">
        <v>47</v>
      </c>
      <c r="K71" s="38">
        <v>69</v>
      </c>
      <c r="L71" s="71">
        <v>88</v>
      </c>
      <c r="M71" s="75">
        <v>14</v>
      </c>
      <c r="N71" s="39">
        <v>31</v>
      </c>
      <c r="O71" s="39">
        <v>22</v>
      </c>
      <c r="P71" s="39">
        <v>30</v>
      </c>
      <c r="Q71" s="103">
        <v>42</v>
      </c>
    </row>
    <row r="72" spans="1:18" x14ac:dyDescent="0.3">
      <c r="A72" s="35" t="s">
        <v>181</v>
      </c>
      <c r="B72" s="86" t="s">
        <v>49</v>
      </c>
      <c r="C72" s="107">
        <v>58</v>
      </c>
      <c r="D72" s="36">
        <v>38</v>
      </c>
      <c r="E72" s="36">
        <v>0</v>
      </c>
      <c r="F72" s="36">
        <v>0</v>
      </c>
      <c r="G72" s="108">
        <v>23</v>
      </c>
      <c r="H72" s="80">
        <f>SUM(58+76)</f>
        <v>134</v>
      </c>
      <c r="I72" s="38">
        <v>87</v>
      </c>
      <c r="J72" s="38">
        <v>3</v>
      </c>
      <c r="K72" s="38">
        <v>0</v>
      </c>
      <c r="L72" s="71">
        <v>40</v>
      </c>
      <c r="M72" s="75">
        <v>22</v>
      </c>
      <c r="N72" s="39">
        <v>26</v>
      </c>
      <c r="O72" s="39">
        <v>0</v>
      </c>
      <c r="P72" s="39">
        <v>0</v>
      </c>
      <c r="Q72" s="103">
        <v>24</v>
      </c>
    </row>
    <row r="73" spans="1:18" x14ac:dyDescent="0.3">
      <c r="A73" s="109" t="s">
        <v>181</v>
      </c>
      <c r="B73" s="110" t="s">
        <v>53</v>
      </c>
      <c r="C73" s="111">
        <v>58</v>
      </c>
      <c r="D73" s="112">
        <v>29</v>
      </c>
      <c r="E73" s="112">
        <v>0</v>
      </c>
      <c r="F73" s="112">
        <v>0</v>
      </c>
      <c r="G73" s="113">
        <v>0</v>
      </c>
      <c r="H73" s="111">
        <v>58</v>
      </c>
      <c r="I73" s="112">
        <v>29</v>
      </c>
      <c r="J73" s="112">
        <v>3</v>
      </c>
      <c r="K73" s="112">
        <v>0</v>
      </c>
      <c r="L73" s="114">
        <v>0</v>
      </c>
      <c r="M73" s="111">
        <v>9</v>
      </c>
      <c r="N73" s="112">
        <v>11</v>
      </c>
      <c r="O73" s="112">
        <v>0</v>
      </c>
      <c r="P73" s="112">
        <v>0</v>
      </c>
      <c r="Q73" s="113">
        <v>4</v>
      </c>
    </row>
    <row r="74" spans="1:18" x14ac:dyDescent="0.3">
      <c r="A74" s="109" t="s">
        <v>181</v>
      </c>
      <c r="B74" s="110" t="s">
        <v>55</v>
      </c>
      <c r="C74" s="111">
        <v>79</v>
      </c>
      <c r="D74" s="112">
        <v>56</v>
      </c>
      <c r="E74" s="112">
        <v>0</v>
      </c>
      <c r="F74" s="112">
        <v>0</v>
      </c>
      <c r="G74" s="113">
        <v>0</v>
      </c>
      <c r="H74" s="111">
        <v>79</v>
      </c>
      <c r="I74" s="112">
        <v>56</v>
      </c>
      <c r="J74" s="112">
        <v>0</v>
      </c>
      <c r="K74" s="112">
        <v>0</v>
      </c>
      <c r="L74" s="114">
        <v>0</v>
      </c>
      <c r="M74" s="111">
        <v>10</v>
      </c>
      <c r="N74" s="112">
        <v>15</v>
      </c>
      <c r="O74" s="112">
        <v>0</v>
      </c>
      <c r="P74" s="112">
        <v>0</v>
      </c>
      <c r="Q74" s="113">
        <v>0</v>
      </c>
    </row>
    <row r="75" spans="1:18" x14ac:dyDescent="0.3">
      <c r="A75" s="109" t="s">
        <v>181</v>
      </c>
      <c r="B75" s="110" t="s">
        <v>141</v>
      </c>
      <c r="C75" s="111">
        <v>0</v>
      </c>
      <c r="D75" s="112">
        <v>0</v>
      </c>
      <c r="E75" s="112">
        <v>2</v>
      </c>
      <c r="F75" s="112">
        <v>0</v>
      </c>
      <c r="G75" s="113">
        <v>0</v>
      </c>
      <c r="H75" s="111">
        <v>0</v>
      </c>
      <c r="I75" s="112">
        <v>0</v>
      </c>
      <c r="J75" s="112">
        <v>10</v>
      </c>
      <c r="K75" s="112">
        <v>0</v>
      </c>
      <c r="L75" s="114">
        <v>0</v>
      </c>
      <c r="M75" s="111">
        <v>0</v>
      </c>
      <c r="N75" s="112">
        <v>0</v>
      </c>
      <c r="O75" s="112">
        <v>5</v>
      </c>
      <c r="P75" s="112">
        <v>0</v>
      </c>
      <c r="Q75" s="113">
        <v>0</v>
      </c>
    </row>
    <row r="76" spans="1:18" x14ac:dyDescent="0.3">
      <c r="A76" s="109" t="s">
        <v>181</v>
      </c>
      <c r="B76" s="110" t="s">
        <v>9</v>
      </c>
      <c r="C76" s="111">
        <v>3</v>
      </c>
      <c r="D76" s="112">
        <v>6</v>
      </c>
      <c r="E76" s="115">
        <v>0</v>
      </c>
      <c r="F76" s="112">
        <v>0</v>
      </c>
      <c r="G76" s="113">
        <v>0</v>
      </c>
      <c r="H76" s="111">
        <v>4</v>
      </c>
      <c r="I76" s="112">
        <v>6</v>
      </c>
      <c r="J76" s="115">
        <v>0</v>
      </c>
      <c r="K76" s="112">
        <v>0</v>
      </c>
      <c r="L76" s="114">
        <v>0</v>
      </c>
      <c r="M76" s="111">
        <v>3</v>
      </c>
      <c r="N76" s="112">
        <v>3</v>
      </c>
      <c r="O76" s="115">
        <v>0</v>
      </c>
      <c r="P76" s="112">
        <v>0</v>
      </c>
      <c r="Q76" s="113">
        <v>2</v>
      </c>
    </row>
    <row r="77" spans="1:18" x14ac:dyDescent="0.3">
      <c r="A77" s="109" t="s">
        <v>181</v>
      </c>
      <c r="B77" s="110" t="s">
        <v>10</v>
      </c>
      <c r="C77" s="111">
        <v>8</v>
      </c>
      <c r="D77" s="112">
        <v>10</v>
      </c>
      <c r="E77" s="112">
        <v>0</v>
      </c>
      <c r="F77" s="112">
        <v>0</v>
      </c>
      <c r="G77" s="113">
        <v>0</v>
      </c>
      <c r="H77" s="111">
        <v>16</v>
      </c>
      <c r="I77" s="112">
        <v>12</v>
      </c>
      <c r="J77" s="112">
        <v>1</v>
      </c>
      <c r="K77" s="112">
        <v>0</v>
      </c>
      <c r="L77" s="114">
        <v>0</v>
      </c>
      <c r="M77" s="111">
        <v>5</v>
      </c>
      <c r="N77" s="112">
        <v>3</v>
      </c>
      <c r="O77" s="112">
        <v>0</v>
      </c>
      <c r="P77" s="112">
        <v>0</v>
      </c>
      <c r="Q77" s="113">
        <v>0</v>
      </c>
    </row>
    <row r="78" spans="1:18" x14ac:dyDescent="0.3">
      <c r="A78" s="109" t="s">
        <v>181</v>
      </c>
      <c r="B78" s="110" t="s">
        <v>37</v>
      </c>
      <c r="C78" s="111">
        <v>63</v>
      </c>
      <c r="D78" s="112">
        <v>25</v>
      </c>
      <c r="E78" s="112">
        <v>0</v>
      </c>
      <c r="F78" s="112">
        <v>0</v>
      </c>
      <c r="G78" s="113">
        <v>0</v>
      </c>
      <c r="H78" s="111">
        <v>72</v>
      </c>
      <c r="I78" s="112">
        <v>53</v>
      </c>
      <c r="J78" s="112">
        <v>10</v>
      </c>
      <c r="K78" s="112">
        <v>0</v>
      </c>
      <c r="L78" s="114">
        <v>0</v>
      </c>
      <c r="M78" s="111">
        <v>18</v>
      </c>
      <c r="N78" s="112">
        <v>5</v>
      </c>
      <c r="O78" s="112">
        <v>0</v>
      </c>
      <c r="P78" s="112">
        <v>0</v>
      </c>
      <c r="Q78" s="113">
        <v>0</v>
      </c>
    </row>
    <row r="79" spans="1:18" s="34" customFormat="1" x14ac:dyDescent="0.3">
      <c r="A79" s="109" t="s">
        <v>181</v>
      </c>
      <c r="B79" s="110" t="s">
        <v>40</v>
      </c>
      <c r="C79" s="111">
        <v>0</v>
      </c>
      <c r="D79" s="112">
        <v>0</v>
      </c>
      <c r="E79" s="112">
        <v>0</v>
      </c>
      <c r="F79" s="112">
        <v>0</v>
      </c>
      <c r="G79" s="113">
        <v>0</v>
      </c>
      <c r="H79" s="111">
        <v>0</v>
      </c>
      <c r="I79" s="112">
        <v>0</v>
      </c>
      <c r="J79" s="112">
        <v>1</v>
      </c>
      <c r="K79" s="112">
        <v>0</v>
      </c>
      <c r="L79" s="114">
        <v>0</v>
      </c>
      <c r="M79" s="111">
        <v>0</v>
      </c>
      <c r="N79" s="112">
        <v>0</v>
      </c>
      <c r="O79" s="112">
        <v>0</v>
      </c>
      <c r="P79" s="112">
        <v>0</v>
      </c>
      <c r="Q79" s="113">
        <v>0</v>
      </c>
      <c r="R79" s="99"/>
    </row>
    <row r="80" spans="1:18" x14ac:dyDescent="0.3">
      <c r="A80" s="116" t="s">
        <v>181</v>
      </c>
      <c r="B80" s="117" t="s">
        <v>46</v>
      </c>
      <c r="C80" s="118">
        <v>5</v>
      </c>
      <c r="D80" s="119">
        <v>11</v>
      </c>
      <c r="E80" s="119">
        <v>0</v>
      </c>
      <c r="F80" s="119">
        <v>0</v>
      </c>
      <c r="G80" s="120">
        <v>4</v>
      </c>
      <c r="H80" s="118">
        <v>5</v>
      </c>
      <c r="I80" s="119">
        <v>20</v>
      </c>
      <c r="J80" s="119">
        <v>7</v>
      </c>
      <c r="K80" s="119">
        <v>0</v>
      </c>
      <c r="L80" s="121">
        <v>4</v>
      </c>
      <c r="M80" s="118">
        <v>6</v>
      </c>
      <c r="N80" s="119">
        <v>15</v>
      </c>
      <c r="O80" s="119">
        <v>0</v>
      </c>
      <c r="P80" s="119">
        <v>0</v>
      </c>
      <c r="Q80" s="120">
        <v>0</v>
      </c>
    </row>
    <row r="81" spans="1:18" x14ac:dyDescent="0.3">
      <c r="A81" s="116" t="s">
        <v>181</v>
      </c>
      <c r="B81" s="117" t="s">
        <v>63</v>
      </c>
      <c r="C81" s="118">
        <v>20</v>
      </c>
      <c r="D81" s="119">
        <v>0</v>
      </c>
      <c r="E81" s="119">
        <v>0</v>
      </c>
      <c r="F81" s="119">
        <v>0</v>
      </c>
      <c r="G81" s="120">
        <v>0</v>
      </c>
      <c r="H81" s="118">
        <v>20</v>
      </c>
      <c r="I81" s="119">
        <v>0</v>
      </c>
      <c r="J81" s="119">
        <v>0</v>
      </c>
      <c r="K81" s="119">
        <v>0</v>
      </c>
      <c r="L81" s="121">
        <v>0</v>
      </c>
      <c r="M81" s="118">
        <v>16</v>
      </c>
      <c r="N81" s="119">
        <v>0</v>
      </c>
      <c r="O81" s="119">
        <v>0</v>
      </c>
      <c r="P81" s="119">
        <v>0</v>
      </c>
      <c r="Q81" s="120">
        <v>0</v>
      </c>
    </row>
    <row r="82" spans="1:18" x14ac:dyDescent="0.3">
      <c r="B82" s="87"/>
      <c r="C82" s="94"/>
      <c r="D82" s="65"/>
      <c r="E82" s="65"/>
      <c r="F82" s="65"/>
      <c r="G82" s="95"/>
      <c r="H82" s="81"/>
      <c r="I82" s="66"/>
      <c r="J82" s="66"/>
      <c r="K82" s="66"/>
      <c r="L82" s="72"/>
      <c r="M82" s="104"/>
      <c r="N82" s="101"/>
      <c r="O82" s="101"/>
      <c r="P82" s="101"/>
      <c r="Q82" s="105"/>
    </row>
    <row r="83" spans="1:18" s="3" customFormat="1" ht="16.2" thickBot="1" x14ac:dyDescent="0.35">
      <c r="B83" s="88" t="s">
        <v>180</v>
      </c>
      <c r="C83" s="96">
        <f t="shared" ref="C83:Q83" si="0">SUM(C2:C82)</f>
        <v>7235</v>
      </c>
      <c r="D83" s="97">
        <f t="shared" si="0"/>
        <v>7089</v>
      </c>
      <c r="E83" s="97">
        <f t="shared" si="0"/>
        <v>4489</v>
      </c>
      <c r="F83" s="97">
        <f t="shared" si="0"/>
        <v>4704</v>
      </c>
      <c r="G83" s="97">
        <f t="shared" si="0"/>
        <v>6269</v>
      </c>
      <c r="H83" s="82">
        <f t="shared" si="0"/>
        <v>10261</v>
      </c>
      <c r="I83" s="83">
        <f t="shared" si="0"/>
        <v>10058</v>
      </c>
      <c r="J83" s="83">
        <f t="shared" si="0"/>
        <v>7071</v>
      </c>
      <c r="K83" s="83">
        <f t="shared" si="0"/>
        <v>7489</v>
      </c>
      <c r="L83" s="83">
        <f t="shared" si="0"/>
        <v>9875</v>
      </c>
      <c r="M83" s="76">
        <f t="shared" si="0"/>
        <v>4162</v>
      </c>
      <c r="N83" s="77">
        <f t="shared" si="0"/>
        <v>4110</v>
      </c>
      <c r="O83" s="77">
        <f t="shared" si="0"/>
        <v>2892</v>
      </c>
      <c r="P83" s="77">
        <f t="shared" si="0"/>
        <v>2888</v>
      </c>
      <c r="Q83" s="106">
        <f t="shared" si="0"/>
        <v>3561</v>
      </c>
      <c r="R83" s="100"/>
    </row>
    <row r="85" spans="1:18" x14ac:dyDescent="0.3">
      <c r="A85" s="209" t="s">
        <v>205</v>
      </c>
    </row>
  </sheetData>
  <sortState xmlns:xlrd2="http://schemas.microsoft.com/office/spreadsheetml/2017/richdata2" ref="A2:Q81">
    <sortCondition ref="A2:A81"/>
    <sortCondition ref="B2:B81"/>
  </sortState>
  <phoneticPr fontId="27"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63074-29F2-4A18-BF81-8161A0027FDD}">
  <dimension ref="A1:O81"/>
  <sheetViews>
    <sheetView workbookViewId="0">
      <pane ySplit="3" topLeftCell="A4" activePane="bottomLeft" state="frozen"/>
      <selection pane="bottomLeft" activeCell="K15" sqref="K15"/>
    </sheetView>
  </sheetViews>
  <sheetFormatPr defaultRowHeight="14.4" x14ac:dyDescent="0.3"/>
  <cols>
    <col min="1" max="1" width="6.77734375" style="54" bestFit="1" customWidth="1"/>
    <col min="2" max="2" width="42.33203125" customWidth="1"/>
    <col min="3" max="3" width="9.88671875" customWidth="1"/>
    <col min="4" max="4" width="14.5546875" customWidth="1"/>
    <col min="5" max="5" width="12" customWidth="1"/>
    <col min="6" max="6" width="10.6640625" customWidth="1"/>
    <col min="7" max="7" width="14.44140625" customWidth="1"/>
    <col min="8" max="8" width="16.109375" customWidth="1"/>
    <col min="9" max="9" width="12.21875" customWidth="1"/>
    <col min="10" max="10" width="9.77734375" customWidth="1"/>
    <col min="11" max="11" width="14.5546875" customWidth="1"/>
    <col min="12" max="12" width="16.21875" customWidth="1"/>
    <col min="13" max="13" width="68.109375" customWidth="1"/>
  </cols>
  <sheetData>
    <row r="1" spans="1:15" x14ac:dyDescent="0.3">
      <c r="C1" s="7" t="s">
        <v>159</v>
      </c>
    </row>
    <row r="2" spans="1:15" x14ac:dyDescent="0.3">
      <c r="C2" t="s">
        <v>158</v>
      </c>
      <c r="D2" t="s">
        <v>160</v>
      </c>
      <c r="E2" t="s">
        <v>161</v>
      </c>
      <c r="F2" t="s">
        <v>162</v>
      </c>
      <c r="G2" t="s">
        <v>163</v>
      </c>
      <c r="H2" t="s">
        <v>164</v>
      </c>
      <c r="I2" t="s">
        <v>165</v>
      </c>
      <c r="J2" t="s">
        <v>166</v>
      </c>
      <c r="K2" t="s">
        <v>167</v>
      </c>
      <c r="L2" s="15" t="s">
        <v>211</v>
      </c>
      <c r="M2" t="s">
        <v>168</v>
      </c>
    </row>
    <row r="3" spans="1:15" s="7" customFormat="1" x14ac:dyDescent="0.3">
      <c r="A3" s="56" t="s">
        <v>106</v>
      </c>
      <c r="B3" s="7" t="s">
        <v>1</v>
      </c>
      <c r="C3" s="7" t="s">
        <v>171</v>
      </c>
      <c r="D3" s="7" t="s">
        <v>169</v>
      </c>
      <c r="E3" s="7" t="s">
        <v>170</v>
      </c>
      <c r="F3" s="7" t="s">
        <v>149</v>
      </c>
      <c r="G3" s="7" t="s">
        <v>175</v>
      </c>
      <c r="H3" s="7" t="s">
        <v>172</v>
      </c>
      <c r="I3" s="7" t="s">
        <v>173</v>
      </c>
      <c r="J3" s="7" t="s">
        <v>7</v>
      </c>
      <c r="K3" s="7" t="s">
        <v>174</v>
      </c>
      <c r="L3" s="7" t="s">
        <v>223</v>
      </c>
      <c r="M3" s="7" t="s">
        <v>224</v>
      </c>
    </row>
    <row r="4" spans="1:15" x14ac:dyDescent="0.3">
      <c r="A4" t="s">
        <v>25</v>
      </c>
      <c r="B4" t="s">
        <v>127</v>
      </c>
      <c r="H4">
        <v>1</v>
      </c>
      <c r="I4">
        <v>1</v>
      </c>
      <c r="J4">
        <v>1</v>
      </c>
      <c r="K4">
        <v>1</v>
      </c>
      <c r="N4" s="7"/>
      <c r="O4" s="7"/>
    </row>
    <row r="5" spans="1:15" x14ac:dyDescent="0.3">
      <c r="A5" t="s">
        <v>25</v>
      </c>
      <c r="B5" t="s">
        <v>104</v>
      </c>
      <c r="E5">
        <v>1</v>
      </c>
      <c r="I5">
        <v>1</v>
      </c>
      <c r="J5">
        <v>1</v>
      </c>
      <c r="L5">
        <v>1</v>
      </c>
    </row>
    <row r="6" spans="1:15" x14ac:dyDescent="0.3">
      <c r="A6" t="s">
        <v>25</v>
      </c>
      <c r="B6" t="s">
        <v>107</v>
      </c>
      <c r="H6">
        <v>1</v>
      </c>
      <c r="I6">
        <v>1</v>
      </c>
      <c r="J6">
        <v>1</v>
      </c>
      <c r="L6">
        <v>1</v>
      </c>
    </row>
    <row r="7" spans="1:15" x14ac:dyDescent="0.3">
      <c r="A7" t="s">
        <v>25</v>
      </c>
      <c r="B7" t="s">
        <v>109</v>
      </c>
      <c r="E7">
        <v>1</v>
      </c>
      <c r="F7">
        <v>1</v>
      </c>
      <c r="G7">
        <v>1</v>
      </c>
      <c r="H7">
        <v>1</v>
      </c>
      <c r="I7">
        <v>1</v>
      </c>
      <c r="J7">
        <v>1</v>
      </c>
      <c r="K7">
        <v>1</v>
      </c>
      <c r="L7">
        <v>1</v>
      </c>
      <c r="M7" t="s">
        <v>216</v>
      </c>
    </row>
    <row r="8" spans="1:15" x14ac:dyDescent="0.3">
      <c r="A8" t="s">
        <v>25</v>
      </c>
      <c r="B8" t="s">
        <v>28</v>
      </c>
      <c r="F8">
        <v>1</v>
      </c>
      <c r="H8">
        <v>1</v>
      </c>
      <c r="I8">
        <v>1</v>
      </c>
      <c r="L8">
        <v>1</v>
      </c>
    </row>
    <row r="9" spans="1:15" x14ac:dyDescent="0.3">
      <c r="A9" t="s">
        <v>25</v>
      </c>
      <c r="B9" t="s">
        <v>29</v>
      </c>
      <c r="F9">
        <v>1</v>
      </c>
    </row>
    <row r="10" spans="1:15" x14ac:dyDescent="0.3">
      <c r="A10" t="s">
        <v>25</v>
      </c>
      <c r="B10" t="s">
        <v>30</v>
      </c>
      <c r="E10">
        <v>1</v>
      </c>
      <c r="I10">
        <v>1</v>
      </c>
      <c r="J10">
        <v>1</v>
      </c>
      <c r="L10">
        <v>1</v>
      </c>
    </row>
    <row r="11" spans="1:15" x14ac:dyDescent="0.3">
      <c r="A11" t="s">
        <v>25</v>
      </c>
      <c r="B11" t="s">
        <v>31</v>
      </c>
      <c r="H11">
        <v>1</v>
      </c>
    </row>
    <row r="12" spans="1:15" x14ac:dyDescent="0.3">
      <c r="A12" t="s">
        <v>25</v>
      </c>
      <c r="B12" t="s">
        <v>32</v>
      </c>
      <c r="D12">
        <v>1</v>
      </c>
      <c r="H12">
        <v>1</v>
      </c>
      <c r="I12">
        <v>1</v>
      </c>
      <c r="L12">
        <v>1</v>
      </c>
    </row>
    <row r="13" spans="1:15" x14ac:dyDescent="0.3">
      <c r="A13" t="s">
        <v>25</v>
      </c>
      <c r="B13" t="s">
        <v>33</v>
      </c>
      <c r="C13">
        <v>1</v>
      </c>
    </row>
    <row r="14" spans="1:15" x14ac:dyDescent="0.3">
      <c r="A14" t="s">
        <v>25</v>
      </c>
      <c r="B14" t="s">
        <v>34</v>
      </c>
      <c r="M14" t="s">
        <v>217</v>
      </c>
    </row>
    <row r="15" spans="1:15" x14ac:dyDescent="0.3">
      <c r="A15" t="s">
        <v>25</v>
      </c>
      <c r="B15" t="s">
        <v>111</v>
      </c>
      <c r="C15">
        <v>1</v>
      </c>
    </row>
    <row r="16" spans="1:15" x14ac:dyDescent="0.3">
      <c r="A16" t="s">
        <v>25</v>
      </c>
      <c r="B16" t="s">
        <v>36</v>
      </c>
      <c r="D16">
        <v>1</v>
      </c>
      <c r="F16">
        <v>1</v>
      </c>
      <c r="G16">
        <v>1</v>
      </c>
      <c r="H16">
        <v>1</v>
      </c>
      <c r="I16">
        <v>1</v>
      </c>
      <c r="J16">
        <v>1</v>
      </c>
      <c r="K16">
        <v>1</v>
      </c>
      <c r="L16">
        <v>1</v>
      </c>
      <c r="M16" t="s">
        <v>218</v>
      </c>
    </row>
    <row r="17" spans="1:13" x14ac:dyDescent="0.3">
      <c r="A17" t="s">
        <v>25</v>
      </c>
      <c r="B17" t="s">
        <v>38</v>
      </c>
      <c r="H17">
        <v>1</v>
      </c>
      <c r="I17">
        <v>1</v>
      </c>
      <c r="J17">
        <v>1</v>
      </c>
      <c r="K17">
        <v>1</v>
      </c>
      <c r="L17">
        <v>1</v>
      </c>
    </row>
    <row r="18" spans="1:13" x14ac:dyDescent="0.3">
      <c r="A18" t="s">
        <v>25</v>
      </c>
      <c r="B18" t="s">
        <v>139</v>
      </c>
      <c r="D18">
        <v>1</v>
      </c>
      <c r="H18">
        <v>1</v>
      </c>
      <c r="I18">
        <v>1</v>
      </c>
    </row>
    <row r="19" spans="1:13" x14ac:dyDescent="0.3">
      <c r="A19" t="s">
        <v>25</v>
      </c>
      <c r="B19" t="s">
        <v>41</v>
      </c>
      <c r="F19">
        <v>1</v>
      </c>
      <c r="H19">
        <v>1</v>
      </c>
      <c r="I19">
        <v>1</v>
      </c>
      <c r="J19">
        <v>1</v>
      </c>
      <c r="K19">
        <v>1</v>
      </c>
    </row>
    <row r="20" spans="1:13" x14ac:dyDescent="0.3">
      <c r="A20" t="s">
        <v>25</v>
      </c>
      <c r="B20" t="s">
        <v>42</v>
      </c>
      <c r="C20">
        <v>1</v>
      </c>
      <c r="D20">
        <v>1</v>
      </c>
      <c r="H20">
        <v>1</v>
      </c>
      <c r="M20" t="s">
        <v>219</v>
      </c>
    </row>
    <row r="21" spans="1:13" x14ac:dyDescent="0.3">
      <c r="A21" t="s">
        <v>25</v>
      </c>
      <c r="B21" t="s">
        <v>43</v>
      </c>
      <c r="E21">
        <v>1</v>
      </c>
      <c r="H21">
        <v>1</v>
      </c>
      <c r="I21">
        <v>1</v>
      </c>
      <c r="K21">
        <v>1</v>
      </c>
      <c r="L21">
        <v>1</v>
      </c>
      <c r="M21" t="s">
        <v>220</v>
      </c>
    </row>
    <row r="22" spans="1:13" x14ac:dyDescent="0.3">
      <c r="A22" t="s">
        <v>25</v>
      </c>
      <c r="B22" t="s">
        <v>129</v>
      </c>
      <c r="C22">
        <v>1</v>
      </c>
      <c r="D22">
        <v>1</v>
      </c>
      <c r="H22">
        <v>1</v>
      </c>
      <c r="I22">
        <v>1</v>
      </c>
      <c r="K22">
        <v>1</v>
      </c>
      <c r="L22">
        <v>1</v>
      </c>
    </row>
    <row r="23" spans="1:13" x14ac:dyDescent="0.3">
      <c r="A23" t="s">
        <v>25</v>
      </c>
      <c r="B23" t="s">
        <v>45</v>
      </c>
      <c r="H23">
        <v>1</v>
      </c>
      <c r="L23">
        <v>1</v>
      </c>
    </row>
    <row r="24" spans="1:13" x14ac:dyDescent="0.3">
      <c r="A24" t="s">
        <v>25</v>
      </c>
      <c r="B24" t="s">
        <v>47</v>
      </c>
      <c r="D24">
        <v>1</v>
      </c>
      <c r="F24">
        <v>1</v>
      </c>
      <c r="G24">
        <v>1</v>
      </c>
      <c r="H24">
        <v>1</v>
      </c>
      <c r="I24">
        <v>1</v>
      </c>
      <c r="K24">
        <v>1</v>
      </c>
      <c r="L24">
        <v>1</v>
      </c>
    </row>
    <row r="25" spans="1:13" x14ac:dyDescent="0.3">
      <c r="A25" t="s">
        <v>48</v>
      </c>
      <c r="B25" t="s">
        <v>49</v>
      </c>
      <c r="D25">
        <v>1</v>
      </c>
      <c r="H25">
        <v>1</v>
      </c>
      <c r="I25">
        <v>1</v>
      </c>
      <c r="K25">
        <v>1</v>
      </c>
      <c r="L25">
        <v>1</v>
      </c>
    </row>
    <row r="26" spans="1:13" x14ac:dyDescent="0.3">
      <c r="A26" t="s">
        <v>48</v>
      </c>
      <c r="B26" t="s">
        <v>50</v>
      </c>
      <c r="C26">
        <v>1</v>
      </c>
    </row>
    <row r="27" spans="1:13" x14ac:dyDescent="0.3">
      <c r="A27" t="s">
        <v>48</v>
      </c>
      <c r="B27" t="s">
        <v>51</v>
      </c>
      <c r="D27">
        <v>1</v>
      </c>
      <c r="F27">
        <v>1</v>
      </c>
      <c r="H27">
        <v>1</v>
      </c>
      <c r="I27">
        <v>1</v>
      </c>
      <c r="J27">
        <v>1</v>
      </c>
      <c r="K27">
        <v>1</v>
      </c>
      <c r="L27">
        <v>1</v>
      </c>
      <c r="M27" t="s">
        <v>214</v>
      </c>
    </row>
    <row r="28" spans="1:13" x14ac:dyDescent="0.3">
      <c r="A28" t="s">
        <v>48</v>
      </c>
      <c r="B28" t="s">
        <v>108</v>
      </c>
      <c r="H28">
        <v>1</v>
      </c>
      <c r="I28">
        <v>1</v>
      </c>
    </row>
    <row r="29" spans="1:13" x14ac:dyDescent="0.3">
      <c r="A29" t="s">
        <v>48</v>
      </c>
      <c r="B29" t="s">
        <v>52</v>
      </c>
      <c r="D29">
        <v>1</v>
      </c>
      <c r="E29">
        <v>1</v>
      </c>
      <c r="H29">
        <v>1</v>
      </c>
      <c r="I29">
        <v>1</v>
      </c>
      <c r="J29">
        <v>1</v>
      </c>
      <c r="K29">
        <v>1</v>
      </c>
      <c r="L29">
        <v>1</v>
      </c>
      <c r="M29" t="s">
        <v>215</v>
      </c>
    </row>
    <row r="30" spans="1:13" x14ac:dyDescent="0.3">
      <c r="A30" t="s">
        <v>48</v>
      </c>
      <c r="B30" t="s">
        <v>210</v>
      </c>
      <c r="H30">
        <v>1</v>
      </c>
      <c r="I30">
        <v>1</v>
      </c>
    </row>
    <row r="31" spans="1:13" x14ac:dyDescent="0.3">
      <c r="A31" t="s">
        <v>48</v>
      </c>
      <c r="B31" t="s">
        <v>54</v>
      </c>
      <c r="D31">
        <v>1</v>
      </c>
      <c r="H31">
        <v>1</v>
      </c>
      <c r="L31">
        <v>1</v>
      </c>
    </row>
    <row r="32" spans="1:13" x14ac:dyDescent="0.3">
      <c r="A32" t="s">
        <v>48</v>
      </c>
      <c r="B32" t="s">
        <v>56</v>
      </c>
      <c r="D32">
        <v>1</v>
      </c>
      <c r="H32">
        <v>1</v>
      </c>
      <c r="L32">
        <v>1</v>
      </c>
    </row>
    <row r="33" spans="1:13" x14ac:dyDescent="0.3">
      <c r="A33" t="s">
        <v>48</v>
      </c>
      <c r="B33" t="s">
        <v>57</v>
      </c>
      <c r="C33">
        <v>1</v>
      </c>
      <c r="D33">
        <v>1</v>
      </c>
      <c r="H33">
        <v>1</v>
      </c>
    </row>
    <row r="34" spans="1:13" x14ac:dyDescent="0.3">
      <c r="A34" t="s">
        <v>48</v>
      </c>
      <c r="B34" t="s">
        <v>58</v>
      </c>
      <c r="K34">
        <v>1</v>
      </c>
      <c r="L34">
        <v>1</v>
      </c>
    </row>
    <row r="35" spans="1:13" x14ac:dyDescent="0.3">
      <c r="A35" t="s">
        <v>48</v>
      </c>
      <c r="B35" t="s">
        <v>59</v>
      </c>
      <c r="E35">
        <v>1</v>
      </c>
      <c r="H35">
        <v>1</v>
      </c>
    </row>
    <row r="36" spans="1:13" x14ac:dyDescent="0.3">
      <c r="A36" t="s">
        <v>48</v>
      </c>
      <c r="B36" t="s">
        <v>13</v>
      </c>
      <c r="D36">
        <v>1</v>
      </c>
      <c r="H36">
        <v>1</v>
      </c>
      <c r="I36">
        <v>1</v>
      </c>
    </row>
    <row r="37" spans="1:13" x14ac:dyDescent="0.3">
      <c r="A37" t="s">
        <v>48</v>
      </c>
      <c r="B37" t="s">
        <v>60</v>
      </c>
      <c r="D37">
        <v>1</v>
      </c>
      <c r="L37">
        <v>1</v>
      </c>
    </row>
    <row r="38" spans="1:13" x14ac:dyDescent="0.3">
      <c r="A38" t="s">
        <v>48</v>
      </c>
      <c r="B38" t="s">
        <v>61</v>
      </c>
      <c r="H38">
        <v>1</v>
      </c>
      <c r="L38">
        <v>1</v>
      </c>
    </row>
    <row r="39" spans="1:13" x14ac:dyDescent="0.3">
      <c r="A39" t="s">
        <v>48</v>
      </c>
      <c r="B39" t="s">
        <v>62</v>
      </c>
      <c r="D39">
        <v>1</v>
      </c>
      <c r="H39">
        <v>1</v>
      </c>
      <c r="I39">
        <v>1</v>
      </c>
    </row>
    <row r="40" spans="1:13" x14ac:dyDescent="0.3">
      <c r="A40" t="s">
        <v>48</v>
      </c>
      <c r="B40" t="s">
        <v>112</v>
      </c>
      <c r="H40">
        <v>1</v>
      </c>
      <c r="I40">
        <v>1</v>
      </c>
      <c r="J40">
        <v>1</v>
      </c>
      <c r="K40">
        <v>1</v>
      </c>
      <c r="L40">
        <v>1</v>
      </c>
    </row>
    <row r="41" spans="1:13" x14ac:dyDescent="0.3">
      <c r="A41" t="s">
        <v>48</v>
      </c>
      <c r="B41" t="s">
        <v>94</v>
      </c>
      <c r="D41">
        <v>1</v>
      </c>
      <c r="H41">
        <v>1</v>
      </c>
      <c r="I41">
        <v>1</v>
      </c>
      <c r="L41">
        <v>1</v>
      </c>
    </row>
    <row r="42" spans="1:13" x14ac:dyDescent="0.3">
      <c r="A42" t="s">
        <v>48</v>
      </c>
      <c r="B42" t="s">
        <v>65</v>
      </c>
      <c r="D42">
        <v>1</v>
      </c>
      <c r="E42">
        <v>1</v>
      </c>
      <c r="F42">
        <v>1</v>
      </c>
      <c r="H42">
        <v>1</v>
      </c>
      <c r="J42">
        <v>1</v>
      </c>
      <c r="L42">
        <v>1</v>
      </c>
    </row>
    <row r="43" spans="1:13" x14ac:dyDescent="0.3">
      <c r="A43" t="s">
        <v>48</v>
      </c>
      <c r="B43" t="s">
        <v>20</v>
      </c>
      <c r="H43">
        <v>1</v>
      </c>
      <c r="I43">
        <v>1</v>
      </c>
    </row>
    <row r="44" spans="1:13" x14ac:dyDescent="0.3">
      <c r="A44" t="s">
        <v>48</v>
      </c>
      <c r="B44" t="s">
        <v>21</v>
      </c>
      <c r="D44">
        <v>1</v>
      </c>
      <c r="H44">
        <v>1</v>
      </c>
      <c r="I44">
        <v>1</v>
      </c>
    </row>
    <row r="45" spans="1:13" x14ac:dyDescent="0.3">
      <c r="A45" t="s">
        <v>48</v>
      </c>
      <c r="B45" t="s">
        <v>22</v>
      </c>
      <c r="D45">
        <v>1</v>
      </c>
      <c r="E45">
        <v>1</v>
      </c>
      <c r="G45">
        <v>1</v>
      </c>
      <c r="H45">
        <v>1</v>
      </c>
      <c r="I45">
        <v>1</v>
      </c>
      <c r="K45">
        <v>1</v>
      </c>
      <c r="L45">
        <v>1</v>
      </c>
      <c r="M45" t="s">
        <v>221</v>
      </c>
    </row>
    <row r="46" spans="1:13" x14ac:dyDescent="0.3">
      <c r="A46" t="s">
        <v>48</v>
      </c>
      <c r="B46" t="s">
        <v>23</v>
      </c>
      <c r="D46">
        <v>1</v>
      </c>
      <c r="H46">
        <v>1</v>
      </c>
      <c r="I46">
        <v>1</v>
      </c>
      <c r="K46">
        <v>1</v>
      </c>
      <c r="L46">
        <v>1</v>
      </c>
    </row>
    <row r="47" spans="1:13" x14ac:dyDescent="0.3">
      <c r="A47" t="s">
        <v>48</v>
      </c>
      <c r="B47" t="s">
        <v>95</v>
      </c>
      <c r="C47">
        <v>1</v>
      </c>
    </row>
    <row r="48" spans="1:13" x14ac:dyDescent="0.3">
      <c r="A48" t="s">
        <v>66</v>
      </c>
      <c r="B48" t="s">
        <v>67</v>
      </c>
      <c r="C48">
        <v>1</v>
      </c>
    </row>
    <row r="49" spans="1:13" x14ac:dyDescent="0.3">
      <c r="A49" t="s">
        <v>66</v>
      </c>
      <c r="B49" t="s">
        <v>142</v>
      </c>
      <c r="D49">
        <v>1</v>
      </c>
      <c r="H49">
        <v>1</v>
      </c>
      <c r="M49" t="s">
        <v>212</v>
      </c>
    </row>
    <row r="50" spans="1:13" x14ac:dyDescent="0.3">
      <c r="A50" t="s">
        <v>66</v>
      </c>
      <c r="B50" t="s">
        <v>68</v>
      </c>
      <c r="E50">
        <v>1</v>
      </c>
      <c r="F50">
        <v>1</v>
      </c>
      <c r="H50">
        <v>1</v>
      </c>
      <c r="I50">
        <v>1</v>
      </c>
      <c r="K50">
        <v>1</v>
      </c>
      <c r="L50">
        <v>1</v>
      </c>
    </row>
    <row r="51" spans="1:13" x14ac:dyDescent="0.3">
      <c r="A51" t="s">
        <v>66</v>
      </c>
      <c r="B51" t="s">
        <v>103</v>
      </c>
      <c r="E51">
        <v>1</v>
      </c>
      <c r="F51">
        <v>1</v>
      </c>
      <c r="H51">
        <v>1</v>
      </c>
      <c r="I51">
        <v>1</v>
      </c>
      <c r="K51">
        <v>1</v>
      </c>
      <c r="L51">
        <v>1</v>
      </c>
      <c r="M51" t="s">
        <v>213</v>
      </c>
    </row>
    <row r="52" spans="1:13" x14ac:dyDescent="0.3">
      <c r="A52" t="s">
        <v>66</v>
      </c>
      <c r="B52" t="s">
        <v>71</v>
      </c>
      <c r="E52">
        <v>1</v>
      </c>
      <c r="F52">
        <v>1</v>
      </c>
      <c r="G52">
        <v>1</v>
      </c>
      <c r="H52">
        <v>1</v>
      </c>
      <c r="I52">
        <v>1</v>
      </c>
      <c r="J52">
        <v>1</v>
      </c>
      <c r="K52">
        <v>1</v>
      </c>
      <c r="L52">
        <v>1</v>
      </c>
    </row>
    <row r="53" spans="1:13" x14ac:dyDescent="0.3">
      <c r="A53" t="s">
        <v>66</v>
      </c>
      <c r="B53" t="s">
        <v>209</v>
      </c>
      <c r="D53">
        <v>1</v>
      </c>
      <c r="F53">
        <v>1</v>
      </c>
      <c r="G53">
        <v>1</v>
      </c>
      <c r="H53">
        <v>1</v>
      </c>
      <c r="I53">
        <v>1</v>
      </c>
      <c r="J53">
        <v>1</v>
      </c>
      <c r="K53">
        <v>1</v>
      </c>
      <c r="L53">
        <v>1</v>
      </c>
    </row>
    <row r="54" spans="1:13" x14ac:dyDescent="0.3">
      <c r="A54" t="s">
        <v>66</v>
      </c>
      <c r="B54" t="s">
        <v>72</v>
      </c>
      <c r="D54">
        <v>1</v>
      </c>
      <c r="H54">
        <v>1</v>
      </c>
      <c r="L54">
        <v>1</v>
      </c>
    </row>
    <row r="55" spans="1:13" x14ac:dyDescent="0.3">
      <c r="A55" t="s">
        <v>66</v>
      </c>
      <c r="B55" t="s">
        <v>73</v>
      </c>
      <c r="C55">
        <v>1</v>
      </c>
      <c r="D55">
        <v>1</v>
      </c>
    </row>
    <row r="56" spans="1:13" x14ac:dyDescent="0.3">
      <c r="A56" t="s">
        <v>66</v>
      </c>
      <c r="B56" t="s">
        <v>8</v>
      </c>
      <c r="D56">
        <v>1</v>
      </c>
      <c r="H56">
        <v>1</v>
      </c>
      <c r="I56">
        <v>1</v>
      </c>
      <c r="K56">
        <v>1</v>
      </c>
      <c r="L56">
        <v>1</v>
      </c>
    </row>
    <row r="57" spans="1:13" x14ac:dyDescent="0.3">
      <c r="A57" t="s">
        <v>66</v>
      </c>
      <c r="B57" t="s">
        <v>194</v>
      </c>
      <c r="C57">
        <v>1</v>
      </c>
    </row>
    <row r="58" spans="1:13" x14ac:dyDescent="0.3">
      <c r="A58" t="s">
        <v>66</v>
      </c>
      <c r="B58" t="s">
        <v>11</v>
      </c>
      <c r="E58">
        <v>1</v>
      </c>
      <c r="F58">
        <v>1</v>
      </c>
      <c r="H58">
        <v>1</v>
      </c>
      <c r="I58">
        <v>1</v>
      </c>
      <c r="J58">
        <v>1</v>
      </c>
      <c r="K58">
        <v>1</v>
      </c>
      <c r="L58">
        <v>1</v>
      </c>
    </row>
    <row r="59" spans="1:13" x14ac:dyDescent="0.3">
      <c r="A59" t="s">
        <v>66</v>
      </c>
      <c r="B59" t="s">
        <v>12</v>
      </c>
      <c r="E59">
        <v>1</v>
      </c>
      <c r="F59">
        <v>1</v>
      </c>
      <c r="H59">
        <v>1</v>
      </c>
      <c r="I59">
        <v>1</v>
      </c>
      <c r="J59">
        <v>1</v>
      </c>
      <c r="K59">
        <v>1</v>
      </c>
    </row>
    <row r="60" spans="1:13" x14ac:dyDescent="0.3">
      <c r="A60" t="s">
        <v>66</v>
      </c>
      <c r="B60" t="s">
        <v>150</v>
      </c>
      <c r="D60">
        <v>1</v>
      </c>
      <c r="H60">
        <v>1</v>
      </c>
      <c r="I60">
        <v>1</v>
      </c>
    </row>
    <row r="61" spans="1:13" x14ac:dyDescent="0.3">
      <c r="A61" t="s">
        <v>66</v>
      </c>
      <c r="B61" t="s">
        <v>110</v>
      </c>
      <c r="C61">
        <v>1</v>
      </c>
    </row>
    <row r="62" spans="1:13" x14ac:dyDescent="0.3">
      <c r="A62" t="s">
        <v>66</v>
      </c>
      <c r="B62" t="s">
        <v>105</v>
      </c>
      <c r="D62">
        <v>1</v>
      </c>
      <c r="H62">
        <v>1</v>
      </c>
    </row>
    <row r="63" spans="1:13" x14ac:dyDescent="0.3">
      <c r="A63" t="s">
        <v>66</v>
      </c>
      <c r="B63" t="s">
        <v>15</v>
      </c>
      <c r="D63">
        <v>1</v>
      </c>
      <c r="H63">
        <v>1</v>
      </c>
      <c r="L63">
        <v>1</v>
      </c>
    </row>
    <row r="64" spans="1:13" x14ac:dyDescent="0.3">
      <c r="A64" t="s">
        <v>66</v>
      </c>
      <c r="B64" t="s">
        <v>16</v>
      </c>
      <c r="C64">
        <v>1</v>
      </c>
      <c r="L64">
        <v>1</v>
      </c>
    </row>
    <row r="65" spans="1:15" x14ac:dyDescent="0.3">
      <c r="A65" t="s">
        <v>66</v>
      </c>
      <c r="B65" t="s">
        <v>195</v>
      </c>
      <c r="C65">
        <v>1</v>
      </c>
    </row>
    <row r="66" spans="1:15" x14ac:dyDescent="0.3">
      <c r="A66" t="s">
        <v>66</v>
      </c>
      <c r="B66" t="s">
        <v>18</v>
      </c>
      <c r="D66">
        <v>1</v>
      </c>
      <c r="H66">
        <v>1</v>
      </c>
      <c r="I66">
        <v>1</v>
      </c>
      <c r="J66">
        <v>1</v>
      </c>
      <c r="K66">
        <v>1</v>
      </c>
    </row>
    <row r="67" spans="1:15" x14ac:dyDescent="0.3">
      <c r="A67" t="s">
        <v>66</v>
      </c>
      <c r="B67" t="s">
        <v>19</v>
      </c>
      <c r="E67">
        <v>1</v>
      </c>
      <c r="H67">
        <v>1</v>
      </c>
      <c r="I67">
        <v>1</v>
      </c>
      <c r="J67">
        <v>1</v>
      </c>
      <c r="L67">
        <v>1</v>
      </c>
    </row>
    <row r="68" spans="1:15" x14ac:dyDescent="0.3">
      <c r="A68" t="s">
        <v>66</v>
      </c>
      <c r="B68" t="s">
        <v>87</v>
      </c>
      <c r="D68">
        <v>1</v>
      </c>
      <c r="H68">
        <v>1</v>
      </c>
      <c r="I68">
        <v>1</v>
      </c>
      <c r="L68">
        <v>1</v>
      </c>
    </row>
    <row r="69" spans="1:15" x14ac:dyDescent="0.3">
      <c r="A69" t="s">
        <v>66</v>
      </c>
      <c r="B69" t="s">
        <v>140</v>
      </c>
      <c r="C69">
        <v>1</v>
      </c>
    </row>
    <row r="70" spans="1:15" s="7" customFormat="1" x14ac:dyDescent="0.3">
      <c r="A70" t="s">
        <v>66</v>
      </c>
      <c r="B70" t="s">
        <v>75</v>
      </c>
      <c r="C70"/>
      <c r="D70">
        <v>1</v>
      </c>
      <c r="E70">
        <v>1</v>
      </c>
      <c r="F70"/>
      <c r="G70"/>
      <c r="H70">
        <v>1</v>
      </c>
      <c r="I70"/>
      <c r="J70"/>
      <c r="K70"/>
      <c r="L70"/>
      <c r="M70"/>
      <c r="N70"/>
      <c r="O70"/>
    </row>
    <row r="71" spans="1:15" s="7" customFormat="1" x14ac:dyDescent="0.3">
      <c r="A71" t="s">
        <v>66</v>
      </c>
      <c r="B71" t="s">
        <v>113</v>
      </c>
      <c r="C71"/>
      <c r="D71">
        <v>1</v>
      </c>
      <c r="E71"/>
      <c r="F71"/>
      <c r="G71">
        <v>1</v>
      </c>
      <c r="H71">
        <v>1</v>
      </c>
      <c r="I71">
        <v>1</v>
      </c>
      <c r="J71"/>
      <c r="K71"/>
      <c r="L71"/>
      <c r="M71"/>
      <c r="N71"/>
      <c r="O71"/>
    </row>
    <row r="72" spans="1:15" x14ac:dyDescent="0.3">
      <c r="A72" t="s">
        <v>66</v>
      </c>
      <c r="B72" t="s">
        <v>114</v>
      </c>
      <c r="D72">
        <v>1</v>
      </c>
      <c r="H72">
        <v>1</v>
      </c>
      <c r="K72">
        <v>1</v>
      </c>
      <c r="L72">
        <v>1</v>
      </c>
      <c r="M72" t="s">
        <v>222</v>
      </c>
      <c r="N72" s="7"/>
      <c r="O72" s="7"/>
    </row>
    <row r="73" spans="1:15" x14ac:dyDescent="0.3">
      <c r="A73" t="s">
        <v>66</v>
      </c>
      <c r="B73" t="s">
        <v>24</v>
      </c>
      <c r="D73">
        <v>1</v>
      </c>
      <c r="H73">
        <v>1</v>
      </c>
      <c r="N73" s="7"/>
      <c r="O73" s="7"/>
    </row>
    <row r="74" spans="1:15" x14ac:dyDescent="0.3">
      <c r="A74"/>
      <c r="B74" t="s">
        <v>88</v>
      </c>
      <c r="E74">
        <v>1</v>
      </c>
      <c r="F74">
        <v>1</v>
      </c>
      <c r="G74">
        <v>1</v>
      </c>
      <c r="H74">
        <v>1</v>
      </c>
      <c r="I74">
        <v>1</v>
      </c>
      <c r="J74">
        <v>1</v>
      </c>
      <c r="K74">
        <v>1</v>
      </c>
      <c r="L74">
        <v>1</v>
      </c>
    </row>
    <row r="76" spans="1:15" x14ac:dyDescent="0.3">
      <c r="A76" s="56"/>
      <c r="B76" s="205" t="s">
        <v>208</v>
      </c>
      <c r="C76" s="206">
        <f t="shared" ref="C76:L76" si="0">SUM(C4:C75)</f>
        <v>14</v>
      </c>
      <c r="D76" s="206">
        <f t="shared" si="0"/>
        <v>34</v>
      </c>
      <c r="E76" s="206">
        <f t="shared" si="0"/>
        <v>16</v>
      </c>
      <c r="F76" s="206">
        <f t="shared" si="0"/>
        <v>15</v>
      </c>
      <c r="G76" s="206">
        <f t="shared" si="0"/>
        <v>8</v>
      </c>
      <c r="H76" s="206">
        <f t="shared" si="0"/>
        <v>54</v>
      </c>
      <c r="I76" s="206">
        <f t="shared" si="0"/>
        <v>40</v>
      </c>
      <c r="J76" s="206">
        <f t="shared" si="0"/>
        <v>19</v>
      </c>
      <c r="K76" s="206">
        <f t="shared" si="0"/>
        <v>25</v>
      </c>
      <c r="L76" s="206">
        <f t="shared" si="0"/>
        <v>38</v>
      </c>
    </row>
    <row r="77" spans="1:15" x14ac:dyDescent="0.3">
      <c r="A77" s="56"/>
      <c r="B77" s="19"/>
      <c r="C77" s="7"/>
      <c r="D77" s="7"/>
      <c r="E77" s="7"/>
      <c r="F77" s="7"/>
      <c r="G77" s="7"/>
      <c r="H77" s="7"/>
      <c r="I77" s="7"/>
      <c r="J77" s="7"/>
      <c r="K77" s="7"/>
    </row>
    <row r="78" spans="1:15" x14ac:dyDescent="0.3">
      <c r="B78" s="57" t="s">
        <v>189</v>
      </c>
      <c r="C78" s="32"/>
      <c r="D78" s="32"/>
      <c r="E78" s="32"/>
      <c r="F78" s="32"/>
      <c r="G78" s="32"/>
      <c r="H78" s="32"/>
      <c r="I78" s="32"/>
      <c r="J78" s="32"/>
      <c r="K78" s="32"/>
    </row>
    <row r="79" spans="1:15" x14ac:dyDescent="0.3">
      <c r="B79" s="19" t="s">
        <v>176</v>
      </c>
      <c r="C79">
        <v>13</v>
      </c>
      <c r="D79">
        <v>29</v>
      </c>
      <c r="E79">
        <v>15</v>
      </c>
      <c r="F79">
        <v>15</v>
      </c>
      <c r="G79">
        <v>6</v>
      </c>
      <c r="H79">
        <v>50</v>
      </c>
      <c r="I79">
        <v>39</v>
      </c>
      <c r="J79">
        <v>13</v>
      </c>
      <c r="K79">
        <v>20</v>
      </c>
    </row>
    <row r="80" spans="1:15" x14ac:dyDescent="0.3">
      <c r="B80" s="33" t="s">
        <v>146</v>
      </c>
      <c r="D80">
        <v>28</v>
      </c>
      <c r="F80">
        <v>19</v>
      </c>
      <c r="G80">
        <v>5</v>
      </c>
      <c r="H80">
        <v>42</v>
      </c>
    </row>
    <row r="81" spans="2:8" x14ac:dyDescent="0.3">
      <c r="B81" s="33" t="s">
        <v>147</v>
      </c>
      <c r="D81">
        <v>39</v>
      </c>
      <c r="F81">
        <v>16</v>
      </c>
      <c r="G81">
        <v>6</v>
      </c>
      <c r="H81">
        <v>33</v>
      </c>
    </row>
  </sheetData>
  <sortState xmlns:xlrd2="http://schemas.microsoft.com/office/spreadsheetml/2017/richdata2" ref="A4:M74">
    <sortCondition ref="A4:A74"/>
    <sortCondition ref="B4:B74"/>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FD548-C69A-4E89-B5F9-FD919580F7DD}">
  <dimension ref="A1:J76"/>
  <sheetViews>
    <sheetView workbookViewId="0">
      <pane ySplit="3" topLeftCell="A4" activePane="bottomLeft" state="frozen"/>
      <selection pane="bottomLeft" activeCell="F2" sqref="F2"/>
    </sheetView>
  </sheetViews>
  <sheetFormatPr defaultRowHeight="14.4" x14ac:dyDescent="0.3"/>
  <cols>
    <col min="1" max="1" width="7.33203125" bestFit="1" customWidth="1"/>
    <col min="2" max="2" width="25.5546875" customWidth="1"/>
    <col min="5" max="5" width="12.109375" customWidth="1"/>
    <col min="6" max="6" width="12.5546875" customWidth="1"/>
    <col min="7" max="7" width="8" customWidth="1"/>
    <col min="9" max="9" width="10.109375" customWidth="1"/>
    <col min="10" max="10" width="126.6640625" bestFit="1" customWidth="1"/>
  </cols>
  <sheetData>
    <row r="1" spans="1:10" s="235" customFormat="1" ht="13.8" x14ac:dyDescent="0.3">
      <c r="A1" s="233"/>
      <c r="B1" s="233"/>
      <c r="C1" s="233" t="s">
        <v>363</v>
      </c>
      <c r="D1" s="233"/>
      <c r="E1" s="233"/>
      <c r="F1" s="233"/>
      <c r="G1" s="233"/>
      <c r="H1" s="233"/>
      <c r="I1" s="233"/>
      <c r="J1" s="234"/>
    </row>
    <row r="2" spans="1:10" s="235" customFormat="1" ht="13.8" x14ac:dyDescent="0.3">
      <c r="A2" s="233"/>
      <c r="B2" s="233"/>
      <c r="C2" s="233" t="s">
        <v>364</v>
      </c>
      <c r="D2" s="233" t="s">
        <v>365</v>
      </c>
      <c r="E2" s="233" t="s">
        <v>366</v>
      </c>
      <c r="F2" s="233" t="s">
        <v>367</v>
      </c>
      <c r="G2" s="233" t="s">
        <v>368</v>
      </c>
      <c r="H2" s="233" t="s">
        <v>369</v>
      </c>
      <c r="I2" s="233" t="s">
        <v>370</v>
      </c>
      <c r="J2" s="234" t="s">
        <v>371</v>
      </c>
    </row>
    <row r="3" spans="1:10" s="231" customFormat="1" x14ac:dyDescent="0.3">
      <c r="A3" s="232" t="s">
        <v>106</v>
      </c>
      <c r="B3" s="232" t="s">
        <v>1</v>
      </c>
      <c r="C3" s="232" t="s">
        <v>382</v>
      </c>
      <c r="D3" s="232" t="s">
        <v>5</v>
      </c>
      <c r="E3" s="232" t="s">
        <v>383</v>
      </c>
      <c r="F3" s="232" t="s">
        <v>170</v>
      </c>
      <c r="G3" s="232" t="s">
        <v>384</v>
      </c>
      <c r="H3" s="232" t="s">
        <v>385</v>
      </c>
      <c r="I3" s="232" t="s">
        <v>386</v>
      </c>
      <c r="J3" s="230"/>
    </row>
    <row r="4" spans="1:10" x14ac:dyDescent="0.3">
      <c r="A4" t="s">
        <v>25</v>
      </c>
      <c r="B4" t="s">
        <v>387</v>
      </c>
      <c r="D4">
        <v>1</v>
      </c>
      <c r="E4">
        <v>1</v>
      </c>
      <c r="F4">
        <v>1</v>
      </c>
      <c r="G4">
        <v>1</v>
      </c>
      <c r="H4" s="228">
        <v>1</v>
      </c>
    </row>
    <row r="5" spans="1:10" x14ac:dyDescent="0.3">
      <c r="A5" t="s">
        <v>25</v>
      </c>
      <c r="B5" t="s">
        <v>104</v>
      </c>
      <c r="C5">
        <v>1</v>
      </c>
      <c r="D5">
        <v>1</v>
      </c>
      <c r="E5">
        <v>1</v>
      </c>
      <c r="G5">
        <v>1</v>
      </c>
      <c r="H5" s="228">
        <v>1</v>
      </c>
    </row>
    <row r="6" spans="1:10" x14ac:dyDescent="0.3">
      <c r="A6" t="s">
        <v>25</v>
      </c>
      <c r="B6" t="s">
        <v>107</v>
      </c>
      <c r="C6">
        <v>1</v>
      </c>
      <c r="D6">
        <v>1</v>
      </c>
      <c r="E6">
        <v>1</v>
      </c>
      <c r="F6">
        <v>1</v>
      </c>
      <c r="G6">
        <v>1</v>
      </c>
      <c r="H6" s="228">
        <v>1</v>
      </c>
    </row>
    <row r="7" spans="1:10" x14ac:dyDescent="0.3">
      <c r="A7" t="s">
        <v>25</v>
      </c>
      <c r="B7" t="s">
        <v>109</v>
      </c>
      <c r="C7">
        <v>1</v>
      </c>
      <c r="E7">
        <v>1</v>
      </c>
      <c r="G7">
        <v>1</v>
      </c>
      <c r="H7" s="228">
        <v>1</v>
      </c>
      <c r="J7" t="s">
        <v>376</v>
      </c>
    </row>
    <row r="8" spans="1:10" x14ac:dyDescent="0.3">
      <c r="A8" t="s">
        <v>25</v>
      </c>
      <c r="B8" t="s">
        <v>28</v>
      </c>
      <c r="H8" s="228"/>
      <c r="I8">
        <v>1</v>
      </c>
    </row>
    <row r="9" spans="1:10" x14ac:dyDescent="0.3">
      <c r="A9" t="s">
        <v>25</v>
      </c>
      <c r="B9" t="s">
        <v>29</v>
      </c>
      <c r="D9">
        <v>1</v>
      </c>
      <c r="E9">
        <v>1</v>
      </c>
      <c r="F9">
        <v>1</v>
      </c>
      <c r="G9">
        <v>1</v>
      </c>
      <c r="H9" s="228">
        <v>1</v>
      </c>
    </row>
    <row r="10" spans="1:10" x14ac:dyDescent="0.3">
      <c r="A10" t="s">
        <v>25</v>
      </c>
      <c r="B10" t="s">
        <v>30</v>
      </c>
      <c r="C10">
        <v>1</v>
      </c>
      <c r="D10">
        <v>1</v>
      </c>
      <c r="F10">
        <v>1</v>
      </c>
      <c r="H10" s="228">
        <v>1</v>
      </c>
    </row>
    <row r="11" spans="1:10" x14ac:dyDescent="0.3">
      <c r="A11" t="s">
        <v>25</v>
      </c>
      <c r="B11" t="s">
        <v>31</v>
      </c>
      <c r="H11" s="228"/>
      <c r="I11">
        <v>1</v>
      </c>
    </row>
    <row r="12" spans="1:10" x14ac:dyDescent="0.3">
      <c r="A12" t="s">
        <v>25</v>
      </c>
      <c r="B12" t="s">
        <v>32</v>
      </c>
      <c r="C12">
        <v>1</v>
      </c>
      <c r="D12">
        <v>1</v>
      </c>
      <c r="G12">
        <v>1</v>
      </c>
      <c r="H12" s="228"/>
    </row>
    <row r="13" spans="1:10" x14ac:dyDescent="0.3">
      <c r="A13" t="s">
        <v>25</v>
      </c>
      <c r="B13" t="s">
        <v>33</v>
      </c>
      <c r="E13">
        <v>1</v>
      </c>
      <c r="H13" s="228"/>
      <c r="J13" t="s">
        <v>377</v>
      </c>
    </row>
    <row r="14" spans="1:10" x14ac:dyDescent="0.3">
      <c r="A14" t="s">
        <v>25</v>
      </c>
      <c r="B14" t="s">
        <v>34</v>
      </c>
      <c r="D14">
        <v>1</v>
      </c>
      <c r="E14">
        <v>1</v>
      </c>
      <c r="H14" s="228"/>
    </row>
    <row r="15" spans="1:10" x14ac:dyDescent="0.3">
      <c r="A15" t="s">
        <v>25</v>
      </c>
      <c r="B15" t="s">
        <v>360</v>
      </c>
      <c r="E15">
        <v>1</v>
      </c>
      <c r="H15" s="228">
        <v>1</v>
      </c>
    </row>
    <row r="16" spans="1:10" x14ac:dyDescent="0.3">
      <c r="A16" t="s">
        <v>25</v>
      </c>
      <c r="B16" t="s">
        <v>36</v>
      </c>
      <c r="D16">
        <v>1</v>
      </c>
      <c r="E16">
        <v>1</v>
      </c>
      <c r="F16">
        <v>1</v>
      </c>
      <c r="G16">
        <v>1</v>
      </c>
      <c r="H16" s="228">
        <v>1</v>
      </c>
    </row>
    <row r="17" spans="1:10" x14ac:dyDescent="0.3">
      <c r="A17" t="s">
        <v>25</v>
      </c>
      <c r="B17" t="s">
        <v>38</v>
      </c>
      <c r="D17">
        <v>1</v>
      </c>
      <c r="E17">
        <v>1</v>
      </c>
      <c r="F17">
        <v>1</v>
      </c>
      <c r="H17" s="228"/>
    </row>
    <row r="18" spans="1:10" x14ac:dyDescent="0.3">
      <c r="A18" t="s">
        <v>25</v>
      </c>
      <c r="B18" t="s">
        <v>139</v>
      </c>
      <c r="D18">
        <v>1</v>
      </c>
      <c r="H18" s="228">
        <v>1</v>
      </c>
    </row>
    <row r="19" spans="1:10" x14ac:dyDescent="0.3">
      <c r="A19" t="s">
        <v>25</v>
      </c>
      <c r="B19" t="s">
        <v>41</v>
      </c>
      <c r="D19">
        <v>1</v>
      </c>
      <c r="E19">
        <v>1</v>
      </c>
      <c r="G19">
        <v>1</v>
      </c>
      <c r="H19" s="228">
        <v>1</v>
      </c>
    </row>
    <row r="20" spans="1:10" x14ac:dyDescent="0.3">
      <c r="A20" t="s">
        <v>25</v>
      </c>
      <c r="B20" t="s">
        <v>42</v>
      </c>
      <c r="D20">
        <v>1</v>
      </c>
      <c r="F20">
        <v>1</v>
      </c>
      <c r="H20" s="228">
        <v>1</v>
      </c>
      <c r="J20" t="s">
        <v>378</v>
      </c>
    </row>
    <row r="21" spans="1:10" x14ac:dyDescent="0.3">
      <c r="A21" t="s">
        <v>25</v>
      </c>
      <c r="B21" t="s">
        <v>43</v>
      </c>
      <c r="C21">
        <v>1</v>
      </c>
      <c r="D21">
        <v>1</v>
      </c>
      <c r="E21">
        <v>1</v>
      </c>
      <c r="F21">
        <v>1</v>
      </c>
      <c r="G21">
        <v>1</v>
      </c>
      <c r="H21" s="228">
        <v>1</v>
      </c>
    </row>
    <row r="22" spans="1:10" x14ac:dyDescent="0.3">
      <c r="A22" t="s">
        <v>25</v>
      </c>
      <c r="B22" t="s">
        <v>388</v>
      </c>
      <c r="D22">
        <v>1</v>
      </c>
      <c r="E22">
        <v>1</v>
      </c>
      <c r="F22">
        <v>1</v>
      </c>
      <c r="H22" s="228">
        <v>1</v>
      </c>
      <c r="J22" t="s">
        <v>379</v>
      </c>
    </row>
    <row r="23" spans="1:10" x14ac:dyDescent="0.3">
      <c r="A23" t="s">
        <v>25</v>
      </c>
      <c r="B23" t="s">
        <v>361</v>
      </c>
      <c r="C23">
        <v>1</v>
      </c>
      <c r="D23">
        <v>1</v>
      </c>
      <c r="E23">
        <v>1</v>
      </c>
      <c r="G23">
        <v>1</v>
      </c>
      <c r="H23" s="228">
        <v>1</v>
      </c>
    </row>
    <row r="24" spans="1:10" x14ac:dyDescent="0.3">
      <c r="A24" t="s">
        <v>25</v>
      </c>
      <c r="B24" t="s">
        <v>47</v>
      </c>
      <c r="C24">
        <v>1</v>
      </c>
      <c r="D24">
        <v>1</v>
      </c>
      <c r="E24">
        <v>1</v>
      </c>
      <c r="G24">
        <v>1</v>
      </c>
      <c r="H24" s="228">
        <v>1</v>
      </c>
    </row>
    <row r="25" spans="1:10" x14ac:dyDescent="0.3">
      <c r="A25" t="s">
        <v>48</v>
      </c>
      <c r="B25" t="s">
        <v>49</v>
      </c>
      <c r="D25">
        <v>1</v>
      </c>
      <c r="E25">
        <v>1</v>
      </c>
      <c r="F25">
        <v>1</v>
      </c>
      <c r="G25">
        <v>1</v>
      </c>
      <c r="H25" s="228"/>
    </row>
    <row r="26" spans="1:10" x14ac:dyDescent="0.3">
      <c r="A26" t="s">
        <v>48</v>
      </c>
      <c r="B26" t="s">
        <v>50</v>
      </c>
      <c r="H26" s="228"/>
      <c r="I26">
        <v>1</v>
      </c>
      <c r="J26" t="s">
        <v>373</v>
      </c>
    </row>
    <row r="27" spans="1:10" x14ac:dyDescent="0.3">
      <c r="A27" t="s">
        <v>48</v>
      </c>
      <c r="B27" t="s">
        <v>51</v>
      </c>
      <c r="D27">
        <v>1</v>
      </c>
      <c r="E27">
        <v>1</v>
      </c>
      <c r="G27">
        <v>1</v>
      </c>
      <c r="H27" s="228">
        <v>1</v>
      </c>
    </row>
    <row r="28" spans="1:10" x14ac:dyDescent="0.3">
      <c r="A28" t="s">
        <v>48</v>
      </c>
      <c r="B28" t="s">
        <v>108</v>
      </c>
      <c r="D28">
        <v>1</v>
      </c>
      <c r="G28">
        <v>1</v>
      </c>
      <c r="H28" s="228">
        <v>1</v>
      </c>
    </row>
    <row r="29" spans="1:10" x14ac:dyDescent="0.3">
      <c r="A29" t="s">
        <v>48</v>
      </c>
      <c r="B29" t="s">
        <v>356</v>
      </c>
      <c r="C29">
        <v>1</v>
      </c>
      <c r="D29">
        <v>1</v>
      </c>
      <c r="E29">
        <v>1</v>
      </c>
      <c r="G29">
        <v>1</v>
      </c>
      <c r="H29" s="228">
        <v>1</v>
      </c>
    </row>
    <row r="30" spans="1:10" x14ac:dyDescent="0.3">
      <c r="A30" t="s">
        <v>48</v>
      </c>
      <c r="B30" t="s">
        <v>210</v>
      </c>
      <c r="D30">
        <v>1</v>
      </c>
      <c r="H30" s="228">
        <v>1</v>
      </c>
    </row>
    <row r="31" spans="1:10" x14ac:dyDescent="0.3">
      <c r="A31" t="s">
        <v>48</v>
      </c>
      <c r="B31" t="s">
        <v>54</v>
      </c>
      <c r="D31">
        <v>1</v>
      </c>
      <c r="H31" s="228"/>
    </row>
    <row r="32" spans="1:10" x14ac:dyDescent="0.3">
      <c r="A32" t="s">
        <v>48</v>
      </c>
      <c r="B32" t="s">
        <v>56</v>
      </c>
      <c r="D32">
        <v>1</v>
      </c>
      <c r="E32">
        <v>1</v>
      </c>
      <c r="F32">
        <v>1</v>
      </c>
      <c r="H32" s="228">
        <v>1</v>
      </c>
    </row>
    <row r="33" spans="1:10" x14ac:dyDescent="0.3">
      <c r="A33" t="s">
        <v>48</v>
      </c>
      <c r="B33" t="s">
        <v>57</v>
      </c>
      <c r="D33">
        <v>1</v>
      </c>
      <c r="E33">
        <v>1</v>
      </c>
      <c r="F33">
        <v>1</v>
      </c>
      <c r="H33" s="228">
        <v>1</v>
      </c>
    </row>
    <row r="34" spans="1:10" x14ac:dyDescent="0.3">
      <c r="A34" t="s">
        <v>48</v>
      </c>
      <c r="B34" t="s">
        <v>58</v>
      </c>
      <c r="C34">
        <v>1</v>
      </c>
      <c r="H34" s="228"/>
      <c r="I34">
        <v>1</v>
      </c>
    </row>
    <row r="35" spans="1:10" x14ac:dyDescent="0.3">
      <c r="A35" t="s">
        <v>48</v>
      </c>
      <c r="B35" t="s">
        <v>59</v>
      </c>
      <c r="H35" s="228">
        <v>1</v>
      </c>
      <c r="I35">
        <v>1</v>
      </c>
    </row>
    <row r="36" spans="1:10" x14ac:dyDescent="0.3">
      <c r="A36" t="s">
        <v>48</v>
      </c>
      <c r="B36" t="s">
        <v>13</v>
      </c>
      <c r="C36">
        <v>1</v>
      </c>
      <c r="D36">
        <v>1</v>
      </c>
      <c r="F36">
        <v>1</v>
      </c>
      <c r="G36">
        <v>1</v>
      </c>
      <c r="H36" s="228">
        <v>1</v>
      </c>
    </row>
    <row r="37" spans="1:10" x14ac:dyDescent="0.3">
      <c r="A37" t="s">
        <v>48</v>
      </c>
      <c r="B37" t="s">
        <v>60</v>
      </c>
      <c r="C37">
        <v>1</v>
      </c>
      <c r="D37">
        <v>1</v>
      </c>
      <c r="G37">
        <v>1</v>
      </c>
      <c r="H37" s="228"/>
    </row>
    <row r="38" spans="1:10" x14ac:dyDescent="0.3">
      <c r="A38" t="s">
        <v>48</v>
      </c>
      <c r="B38" t="s">
        <v>61</v>
      </c>
      <c r="C38">
        <v>1</v>
      </c>
      <c r="D38">
        <v>1</v>
      </c>
      <c r="E38">
        <v>1</v>
      </c>
      <c r="H38" s="228">
        <v>1</v>
      </c>
    </row>
    <row r="39" spans="1:10" x14ac:dyDescent="0.3">
      <c r="A39" t="s">
        <v>48</v>
      </c>
      <c r="B39" t="s">
        <v>62</v>
      </c>
      <c r="C39">
        <v>1</v>
      </c>
      <c r="D39">
        <v>1</v>
      </c>
      <c r="E39">
        <v>1</v>
      </c>
      <c r="F39">
        <v>1</v>
      </c>
      <c r="G39">
        <v>1</v>
      </c>
      <c r="H39" s="228">
        <v>1</v>
      </c>
    </row>
    <row r="40" spans="1:10" x14ac:dyDescent="0.3">
      <c r="A40" t="s">
        <v>48</v>
      </c>
      <c r="B40" t="s">
        <v>112</v>
      </c>
      <c r="C40">
        <v>1</v>
      </c>
      <c r="D40">
        <v>1</v>
      </c>
      <c r="E40">
        <v>1</v>
      </c>
      <c r="H40" s="228"/>
    </row>
    <row r="41" spans="1:10" x14ac:dyDescent="0.3">
      <c r="A41" t="s">
        <v>48</v>
      </c>
      <c r="B41" t="s">
        <v>94</v>
      </c>
      <c r="D41">
        <v>1</v>
      </c>
      <c r="E41">
        <v>1</v>
      </c>
      <c r="H41" s="228"/>
    </row>
    <row r="42" spans="1:10" x14ac:dyDescent="0.3">
      <c r="A42" t="s">
        <v>48</v>
      </c>
      <c r="B42" t="s">
        <v>65</v>
      </c>
      <c r="C42">
        <v>1</v>
      </c>
      <c r="D42">
        <v>1</v>
      </c>
      <c r="G42">
        <v>1</v>
      </c>
      <c r="H42" s="228">
        <v>1</v>
      </c>
    </row>
    <row r="43" spans="1:10" x14ac:dyDescent="0.3">
      <c r="A43" t="s">
        <v>48</v>
      </c>
      <c r="B43" t="s">
        <v>20</v>
      </c>
      <c r="D43">
        <v>1</v>
      </c>
      <c r="H43" s="228">
        <v>1</v>
      </c>
    </row>
    <row r="44" spans="1:10" x14ac:dyDescent="0.3">
      <c r="A44" t="s">
        <v>48</v>
      </c>
      <c r="B44" t="s">
        <v>21</v>
      </c>
      <c r="H44" s="228"/>
      <c r="I44">
        <v>1</v>
      </c>
      <c r="J44" t="s">
        <v>380</v>
      </c>
    </row>
    <row r="45" spans="1:10" x14ac:dyDescent="0.3">
      <c r="A45" t="s">
        <v>48</v>
      </c>
      <c r="B45" t="s">
        <v>22</v>
      </c>
      <c r="D45">
        <v>1</v>
      </c>
      <c r="F45">
        <v>1</v>
      </c>
      <c r="G45">
        <v>1</v>
      </c>
      <c r="H45" s="228">
        <v>1</v>
      </c>
    </row>
    <row r="46" spans="1:10" x14ac:dyDescent="0.3">
      <c r="A46" t="s">
        <v>48</v>
      </c>
      <c r="B46" t="s">
        <v>23</v>
      </c>
      <c r="C46">
        <v>1</v>
      </c>
      <c r="D46">
        <v>1</v>
      </c>
      <c r="H46" s="228"/>
    </row>
    <row r="47" spans="1:10" x14ac:dyDescent="0.3">
      <c r="A47" t="s">
        <v>48</v>
      </c>
      <c r="B47" t="s">
        <v>95</v>
      </c>
      <c r="G47">
        <v>1</v>
      </c>
      <c r="H47" s="228">
        <v>1</v>
      </c>
    </row>
    <row r="48" spans="1:10" x14ac:dyDescent="0.3">
      <c r="A48" t="s">
        <v>66</v>
      </c>
      <c r="B48" t="s">
        <v>67</v>
      </c>
      <c r="D48">
        <v>1</v>
      </c>
      <c r="H48" s="228"/>
    </row>
    <row r="49" spans="1:10" x14ac:dyDescent="0.3">
      <c r="A49" t="s">
        <v>66</v>
      </c>
      <c r="B49" t="s">
        <v>142</v>
      </c>
      <c r="C49">
        <v>1</v>
      </c>
      <c r="D49">
        <v>1</v>
      </c>
      <c r="E49">
        <v>1</v>
      </c>
      <c r="F49">
        <v>1</v>
      </c>
      <c r="G49">
        <v>1</v>
      </c>
      <c r="H49" s="228">
        <v>1</v>
      </c>
    </row>
    <row r="50" spans="1:10" x14ac:dyDescent="0.3">
      <c r="A50" t="s">
        <v>66</v>
      </c>
      <c r="B50" t="s">
        <v>68</v>
      </c>
      <c r="C50">
        <v>1</v>
      </c>
      <c r="D50">
        <v>1</v>
      </c>
      <c r="E50">
        <v>1</v>
      </c>
      <c r="F50">
        <v>1</v>
      </c>
      <c r="G50">
        <v>1</v>
      </c>
      <c r="H50" s="228">
        <v>1</v>
      </c>
    </row>
    <row r="51" spans="1:10" x14ac:dyDescent="0.3">
      <c r="A51" t="s">
        <v>66</v>
      </c>
      <c r="B51" t="s">
        <v>103</v>
      </c>
      <c r="C51">
        <v>1</v>
      </c>
      <c r="D51">
        <v>1</v>
      </c>
      <c r="E51">
        <v>1</v>
      </c>
      <c r="F51">
        <v>1</v>
      </c>
      <c r="G51">
        <v>1</v>
      </c>
      <c r="H51" s="228">
        <v>1</v>
      </c>
    </row>
    <row r="52" spans="1:10" x14ac:dyDescent="0.3">
      <c r="A52" t="s">
        <v>66</v>
      </c>
      <c r="B52" t="s">
        <v>71</v>
      </c>
      <c r="C52">
        <v>1</v>
      </c>
      <c r="D52">
        <v>1</v>
      </c>
      <c r="E52">
        <v>1</v>
      </c>
      <c r="H52" s="228">
        <v>1</v>
      </c>
      <c r="I52">
        <v>1</v>
      </c>
      <c r="J52" t="s">
        <v>372</v>
      </c>
    </row>
    <row r="53" spans="1:10" x14ac:dyDescent="0.3">
      <c r="A53" t="s">
        <v>66</v>
      </c>
      <c r="B53" t="s">
        <v>153</v>
      </c>
      <c r="D53">
        <v>1</v>
      </c>
      <c r="E53">
        <v>1</v>
      </c>
      <c r="F53">
        <v>1</v>
      </c>
      <c r="G53">
        <v>1</v>
      </c>
      <c r="H53" s="228">
        <v>1</v>
      </c>
    </row>
    <row r="54" spans="1:10" x14ac:dyDescent="0.3">
      <c r="A54" t="s">
        <v>66</v>
      </c>
      <c r="B54" t="s">
        <v>72</v>
      </c>
      <c r="D54">
        <v>1</v>
      </c>
      <c r="F54">
        <v>1</v>
      </c>
      <c r="H54" s="228">
        <v>1</v>
      </c>
    </row>
    <row r="55" spans="1:10" x14ac:dyDescent="0.3">
      <c r="A55" t="s">
        <v>66</v>
      </c>
      <c r="B55" t="s">
        <v>73</v>
      </c>
      <c r="D55">
        <v>1</v>
      </c>
      <c r="G55">
        <v>1</v>
      </c>
      <c r="H55" s="228">
        <v>1</v>
      </c>
    </row>
    <row r="56" spans="1:10" x14ac:dyDescent="0.3">
      <c r="A56" t="s">
        <v>66</v>
      </c>
      <c r="B56" t="s">
        <v>8</v>
      </c>
      <c r="C56">
        <v>1</v>
      </c>
      <c r="D56">
        <v>1</v>
      </c>
      <c r="E56">
        <v>1</v>
      </c>
      <c r="H56" s="228"/>
      <c r="J56" t="s">
        <v>374</v>
      </c>
    </row>
    <row r="57" spans="1:10" x14ac:dyDescent="0.3">
      <c r="A57" t="s">
        <v>66</v>
      </c>
      <c r="B57" t="s">
        <v>194</v>
      </c>
      <c r="D57">
        <v>1</v>
      </c>
      <c r="E57">
        <v>1</v>
      </c>
      <c r="G57">
        <v>1</v>
      </c>
      <c r="H57" s="228">
        <v>1</v>
      </c>
      <c r="J57" t="s">
        <v>375</v>
      </c>
    </row>
    <row r="58" spans="1:10" x14ac:dyDescent="0.3">
      <c r="A58" t="s">
        <v>66</v>
      </c>
      <c r="B58" t="s">
        <v>11</v>
      </c>
      <c r="C58">
        <v>1</v>
      </c>
      <c r="D58">
        <v>1</v>
      </c>
      <c r="E58">
        <v>1</v>
      </c>
      <c r="F58">
        <v>1</v>
      </c>
      <c r="G58">
        <v>1</v>
      </c>
      <c r="H58" s="228"/>
    </row>
    <row r="59" spans="1:10" x14ac:dyDescent="0.3">
      <c r="A59" t="s">
        <v>66</v>
      </c>
      <c r="B59" t="s">
        <v>12</v>
      </c>
      <c r="C59">
        <v>1</v>
      </c>
      <c r="D59">
        <v>1</v>
      </c>
      <c r="E59">
        <v>1</v>
      </c>
      <c r="F59">
        <v>1</v>
      </c>
      <c r="G59">
        <v>1</v>
      </c>
      <c r="H59" s="228">
        <v>1</v>
      </c>
    </row>
    <row r="60" spans="1:10" x14ac:dyDescent="0.3">
      <c r="A60" t="s">
        <v>66</v>
      </c>
      <c r="B60" t="s">
        <v>150</v>
      </c>
      <c r="C60">
        <v>1</v>
      </c>
      <c r="E60">
        <v>1</v>
      </c>
      <c r="F60">
        <v>1</v>
      </c>
      <c r="H60" s="228">
        <v>1</v>
      </c>
    </row>
    <row r="61" spans="1:10" x14ac:dyDescent="0.3">
      <c r="A61" t="s">
        <v>66</v>
      </c>
      <c r="B61" t="s">
        <v>357</v>
      </c>
      <c r="C61">
        <v>1</v>
      </c>
      <c r="D61">
        <v>1</v>
      </c>
      <c r="F61">
        <v>1</v>
      </c>
      <c r="G61">
        <v>1</v>
      </c>
      <c r="H61" s="228">
        <v>1</v>
      </c>
    </row>
    <row r="62" spans="1:10" x14ac:dyDescent="0.3">
      <c r="A62" t="s">
        <v>66</v>
      </c>
      <c r="B62" t="s">
        <v>359</v>
      </c>
      <c r="C62">
        <v>1</v>
      </c>
      <c r="D62">
        <v>1</v>
      </c>
      <c r="G62">
        <v>1</v>
      </c>
      <c r="H62" s="228">
        <v>1</v>
      </c>
    </row>
    <row r="63" spans="1:10" x14ac:dyDescent="0.3">
      <c r="A63" t="s">
        <v>66</v>
      </c>
      <c r="B63" t="s">
        <v>15</v>
      </c>
      <c r="C63">
        <v>1</v>
      </c>
      <c r="D63">
        <v>1</v>
      </c>
      <c r="H63" s="228">
        <v>1</v>
      </c>
    </row>
    <row r="64" spans="1:10" x14ac:dyDescent="0.3">
      <c r="A64" t="s">
        <v>66</v>
      </c>
      <c r="B64" t="s">
        <v>16</v>
      </c>
      <c r="C64">
        <v>1</v>
      </c>
      <c r="D64">
        <v>1</v>
      </c>
      <c r="E64">
        <v>1</v>
      </c>
      <c r="F64">
        <v>1</v>
      </c>
      <c r="G64">
        <v>1</v>
      </c>
      <c r="H64" s="228">
        <v>1</v>
      </c>
    </row>
    <row r="65" spans="1:10" x14ac:dyDescent="0.3">
      <c r="A65" t="s">
        <v>66</v>
      </c>
      <c r="B65" t="s">
        <v>195</v>
      </c>
      <c r="E65">
        <v>1</v>
      </c>
      <c r="H65" s="228"/>
    </row>
    <row r="66" spans="1:10" x14ac:dyDescent="0.3">
      <c r="A66" t="s">
        <v>66</v>
      </c>
      <c r="B66" t="s">
        <v>18</v>
      </c>
      <c r="D66">
        <v>1</v>
      </c>
      <c r="E66">
        <v>1</v>
      </c>
      <c r="F66">
        <v>1</v>
      </c>
      <c r="G66">
        <v>1</v>
      </c>
      <c r="H66" s="228">
        <v>1</v>
      </c>
    </row>
    <row r="67" spans="1:10" x14ac:dyDescent="0.3">
      <c r="A67" t="s">
        <v>66</v>
      </c>
      <c r="B67" t="s">
        <v>19</v>
      </c>
      <c r="C67">
        <v>1</v>
      </c>
      <c r="D67">
        <v>1</v>
      </c>
      <c r="E67">
        <v>1</v>
      </c>
      <c r="F67">
        <v>1</v>
      </c>
      <c r="G67">
        <v>1</v>
      </c>
      <c r="H67" s="228">
        <v>1</v>
      </c>
    </row>
    <row r="68" spans="1:10" x14ac:dyDescent="0.3">
      <c r="A68" t="s">
        <v>66</v>
      </c>
      <c r="B68" t="s">
        <v>358</v>
      </c>
      <c r="D68">
        <v>1</v>
      </c>
      <c r="E68">
        <v>1</v>
      </c>
      <c r="H68" s="228"/>
    </row>
    <row r="69" spans="1:10" x14ac:dyDescent="0.3">
      <c r="A69" t="s">
        <v>66</v>
      </c>
      <c r="B69" t="s">
        <v>140</v>
      </c>
      <c r="D69">
        <v>1</v>
      </c>
      <c r="E69">
        <v>1</v>
      </c>
      <c r="F69">
        <v>1</v>
      </c>
      <c r="H69" s="228"/>
      <c r="I69">
        <v>1</v>
      </c>
    </row>
    <row r="70" spans="1:10" x14ac:dyDescent="0.3">
      <c r="A70" t="s">
        <v>66</v>
      </c>
      <c r="B70" t="s">
        <v>75</v>
      </c>
      <c r="C70">
        <v>1</v>
      </c>
      <c r="D70">
        <v>1</v>
      </c>
      <c r="E70">
        <v>1</v>
      </c>
      <c r="F70">
        <v>1</v>
      </c>
      <c r="G70">
        <v>1</v>
      </c>
      <c r="H70" s="228"/>
    </row>
    <row r="71" spans="1:10" x14ac:dyDescent="0.3">
      <c r="A71" t="s">
        <v>66</v>
      </c>
      <c r="B71" t="s">
        <v>113</v>
      </c>
      <c r="D71">
        <v>1</v>
      </c>
      <c r="G71">
        <v>1</v>
      </c>
      <c r="H71" s="228"/>
    </row>
    <row r="72" spans="1:10" x14ac:dyDescent="0.3">
      <c r="A72" t="s">
        <v>66</v>
      </c>
      <c r="B72" t="s">
        <v>114</v>
      </c>
      <c r="D72">
        <v>1</v>
      </c>
      <c r="E72">
        <v>1</v>
      </c>
      <c r="G72">
        <v>1</v>
      </c>
      <c r="H72" s="228">
        <v>1</v>
      </c>
      <c r="J72" t="s">
        <v>381</v>
      </c>
    </row>
    <row r="73" spans="1:10" x14ac:dyDescent="0.3">
      <c r="A73" t="s">
        <v>66</v>
      </c>
      <c r="B73" t="s">
        <v>24</v>
      </c>
      <c r="C73" s="228">
        <v>1</v>
      </c>
      <c r="D73" s="228">
        <v>1</v>
      </c>
      <c r="E73" s="228">
        <v>1</v>
      </c>
      <c r="F73" s="228"/>
      <c r="G73" s="228"/>
      <c r="H73" s="228">
        <v>1</v>
      </c>
      <c r="I73" s="228"/>
    </row>
    <row r="74" spans="1:10" x14ac:dyDescent="0.3">
      <c r="B74" t="s">
        <v>88</v>
      </c>
      <c r="C74" s="32">
        <v>1</v>
      </c>
      <c r="D74" s="32">
        <v>1</v>
      </c>
      <c r="E74" s="32">
        <v>1</v>
      </c>
      <c r="F74" s="32">
        <v>1</v>
      </c>
      <c r="G74" s="32">
        <v>1</v>
      </c>
      <c r="H74" s="32">
        <v>1</v>
      </c>
      <c r="I74" s="32"/>
    </row>
    <row r="75" spans="1:10" x14ac:dyDescent="0.3">
      <c r="H75" s="228"/>
    </row>
    <row r="76" spans="1:10" x14ac:dyDescent="0.3">
      <c r="B76" s="7" t="s">
        <v>389</v>
      </c>
      <c r="C76">
        <f>SUM(C4:C74)</f>
        <v>33</v>
      </c>
      <c r="D76">
        <f>SUM(D4:D74)</f>
        <v>59</v>
      </c>
      <c r="E76">
        <f>SUM(E4:E74)</f>
        <v>44</v>
      </c>
      <c r="F76">
        <f>SUM(F4:F74)</f>
        <v>30</v>
      </c>
      <c r="G76">
        <f>SUM(G4:G74)</f>
        <v>38</v>
      </c>
      <c r="H76" s="228">
        <f>SUM(H4:H74)</f>
        <v>48</v>
      </c>
      <c r="I76">
        <f>SUM(I4:I74)</f>
        <v>8</v>
      </c>
    </row>
  </sheetData>
  <sortState xmlns:xlrd2="http://schemas.microsoft.com/office/spreadsheetml/2017/richdata2" ref="A4:J74">
    <sortCondition ref="A4:A74"/>
    <sortCondition ref="B4:B74"/>
  </sortState>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1C534-D910-410F-A66A-3C2A440BBA50}">
  <dimension ref="A1:C14"/>
  <sheetViews>
    <sheetView zoomScale="85" zoomScaleNormal="85" workbookViewId="0">
      <selection activeCell="G26" sqref="G26"/>
    </sheetView>
  </sheetViews>
  <sheetFormatPr defaultColWidth="8.6640625" defaultRowHeight="14.4" x14ac:dyDescent="0.3"/>
  <cols>
    <col min="1" max="1" width="7.6640625" bestFit="1" customWidth="1"/>
    <col min="2" max="2" width="41.6640625" customWidth="1"/>
    <col min="3" max="3" width="91" style="14" bestFit="1" customWidth="1"/>
  </cols>
  <sheetData>
    <row r="1" spans="1:3" s="7" customFormat="1" x14ac:dyDescent="0.3">
      <c r="A1" s="15" t="s">
        <v>106</v>
      </c>
      <c r="B1" s="15" t="s">
        <v>1</v>
      </c>
      <c r="C1" s="16" t="s">
        <v>143</v>
      </c>
    </row>
    <row r="2" spans="1:3" x14ac:dyDescent="0.3">
      <c r="A2" t="s">
        <v>25</v>
      </c>
      <c r="B2" t="s">
        <v>127</v>
      </c>
      <c r="C2" t="s">
        <v>226</v>
      </c>
    </row>
    <row r="3" spans="1:3" x14ac:dyDescent="0.3">
      <c r="A3" t="s">
        <v>25</v>
      </c>
      <c r="B3" t="s">
        <v>29</v>
      </c>
      <c r="C3" t="s">
        <v>230</v>
      </c>
    </row>
    <row r="4" spans="1:3" x14ac:dyDescent="0.3">
      <c r="A4" t="s">
        <v>25</v>
      </c>
      <c r="B4" t="s">
        <v>38</v>
      </c>
      <c r="C4" t="s">
        <v>130</v>
      </c>
    </row>
    <row r="5" spans="1:3" x14ac:dyDescent="0.3">
      <c r="A5" t="s">
        <v>25</v>
      </c>
      <c r="B5" t="s">
        <v>41</v>
      </c>
      <c r="C5" t="s">
        <v>234</v>
      </c>
    </row>
    <row r="6" spans="1:3" x14ac:dyDescent="0.3">
      <c r="A6" t="s">
        <v>25</v>
      </c>
      <c r="B6" t="s">
        <v>43</v>
      </c>
      <c r="C6" t="s">
        <v>235</v>
      </c>
    </row>
    <row r="7" spans="1:3" x14ac:dyDescent="0.3">
      <c r="A7" t="s">
        <v>25</v>
      </c>
      <c r="B7" t="s">
        <v>88</v>
      </c>
      <c r="C7" t="s">
        <v>236</v>
      </c>
    </row>
    <row r="8" spans="1:3" x14ac:dyDescent="0.3">
      <c r="A8" t="s">
        <v>237</v>
      </c>
      <c r="B8" t="s">
        <v>51</v>
      </c>
      <c r="C8" t="s">
        <v>227</v>
      </c>
    </row>
    <row r="9" spans="1:3" x14ac:dyDescent="0.3">
      <c r="A9" t="s">
        <v>237</v>
      </c>
      <c r="B9" t="s">
        <v>54</v>
      </c>
      <c r="C9" t="s">
        <v>228</v>
      </c>
    </row>
    <row r="10" spans="1:3" x14ac:dyDescent="0.3">
      <c r="A10" t="s">
        <v>237</v>
      </c>
      <c r="B10" t="s">
        <v>59</v>
      </c>
      <c r="C10" t="s">
        <v>229</v>
      </c>
    </row>
    <row r="11" spans="1:3" x14ac:dyDescent="0.3">
      <c r="A11" t="s">
        <v>66</v>
      </c>
      <c r="B11" t="s">
        <v>71</v>
      </c>
      <c r="C11" t="s">
        <v>225</v>
      </c>
    </row>
    <row r="12" spans="1:3" x14ac:dyDescent="0.3">
      <c r="A12" t="s">
        <v>66</v>
      </c>
      <c r="B12" t="s">
        <v>110</v>
      </c>
      <c r="C12" t="s">
        <v>231</v>
      </c>
    </row>
    <row r="13" spans="1:3" x14ac:dyDescent="0.3">
      <c r="A13" t="s">
        <v>66</v>
      </c>
      <c r="B13" t="s">
        <v>105</v>
      </c>
      <c r="C13" t="s">
        <v>232</v>
      </c>
    </row>
    <row r="14" spans="1:3" x14ac:dyDescent="0.3">
      <c r="A14" t="s">
        <v>66</v>
      </c>
      <c r="B14" t="s">
        <v>19</v>
      </c>
      <c r="C14" t="s">
        <v>233</v>
      </c>
    </row>
  </sheetData>
  <sortState xmlns:xlrd2="http://schemas.microsoft.com/office/spreadsheetml/2017/richdata2" ref="A2:C14">
    <sortCondition ref="A2:A1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82E3C-5D18-4D3D-9A39-2910336BAD96}">
  <dimension ref="A1:H79"/>
  <sheetViews>
    <sheetView zoomScale="85" zoomScaleNormal="85" workbookViewId="0">
      <pane ySplit="1" topLeftCell="A2" activePane="bottomLeft" state="frozen"/>
      <selection pane="bottomLeft" activeCell="H76" sqref="H76"/>
    </sheetView>
  </sheetViews>
  <sheetFormatPr defaultColWidth="8.6640625" defaultRowHeight="14.4" x14ac:dyDescent="0.3"/>
  <cols>
    <col min="1" max="1" width="8.88671875" style="54"/>
    <col min="2" max="2" width="37" customWidth="1"/>
    <col min="3" max="3" width="16.6640625" customWidth="1"/>
    <col min="4" max="4" width="18.6640625" bestFit="1" customWidth="1"/>
    <col min="5" max="5" width="17.6640625" customWidth="1"/>
    <col min="6" max="6" width="21" bestFit="1" customWidth="1"/>
    <col min="7" max="7" width="49.44140625" bestFit="1" customWidth="1"/>
  </cols>
  <sheetData>
    <row r="1" spans="1:7" s="56" customFormat="1" x14ac:dyDescent="0.3">
      <c r="A1" s="55" t="s">
        <v>106</v>
      </c>
      <c r="B1" s="55" t="s">
        <v>1</v>
      </c>
      <c r="C1" s="55" t="s">
        <v>144</v>
      </c>
      <c r="D1" s="55" t="s">
        <v>115</v>
      </c>
      <c r="E1" s="55" t="s">
        <v>116</v>
      </c>
      <c r="F1" s="55" t="s">
        <v>145</v>
      </c>
      <c r="G1" s="55" t="s">
        <v>117</v>
      </c>
    </row>
    <row r="2" spans="1:7" x14ac:dyDescent="0.3">
      <c r="A2" t="s">
        <v>25</v>
      </c>
      <c r="B2" t="s">
        <v>127</v>
      </c>
      <c r="G2" t="s">
        <v>238</v>
      </c>
    </row>
    <row r="3" spans="1:7" x14ac:dyDescent="0.3">
      <c r="A3" t="s">
        <v>25</v>
      </c>
      <c r="B3" t="s">
        <v>104</v>
      </c>
      <c r="C3">
        <v>1</v>
      </c>
    </row>
    <row r="4" spans="1:7" x14ac:dyDescent="0.3">
      <c r="A4" t="s">
        <v>25</v>
      </c>
      <c r="B4" t="s">
        <v>107</v>
      </c>
      <c r="C4">
        <v>1</v>
      </c>
    </row>
    <row r="5" spans="1:7" x14ac:dyDescent="0.3">
      <c r="A5" t="s">
        <v>25</v>
      </c>
      <c r="B5" t="s">
        <v>109</v>
      </c>
      <c r="C5">
        <v>1</v>
      </c>
    </row>
    <row r="6" spans="1:7" x14ac:dyDescent="0.3">
      <c r="A6" t="s">
        <v>25</v>
      </c>
      <c r="B6" t="s">
        <v>28</v>
      </c>
      <c r="D6">
        <v>1</v>
      </c>
    </row>
    <row r="7" spans="1:7" x14ac:dyDescent="0.3">
      <c r="A7" t="s">
        <v>25</v>
      </c>
      <c r="B7" t="s">
        <v>29</v>
      </c>
      <c r="D7">
        <v>1</v>
      </c>
    </row>
    <row r="8" spans="1:7" x14ac:dyDescent="0.3">
      <c r="A8" t="s">
        <v>25</v>
      </c>
      <c r="B8" t="s">
        <v>30</v>
      </c>
      <c r="C8">
        <v>1</v>
      </c>
    </row>
    <row r="9" spans="1:7" x14ac:dyDescent="0.3">
      <c r="A9" t="s">
        <v>25</v>
      </c>
      <c r="B9" t="s">
        <v>31</v>
      </c>
      <c r="C9">
        <v>1</v>
      </c>
    </row>
    <row r="10" spans="1:7" x14ac:dyDescent="0.3">
      <c r="A10" t="s">
        <v>25</v>
      </c>
      <c r="B10" t="s">
        <v>32</v>
      </c>
      <c r="C10">
        <v>1</v>
      </c>
    </row>
    <row r="11" spans="1:7" x14ac:dyDescent="0.3">
      <c r="A11" t="s">
        <v>25</v>
      </c>
      <c r="B11" t="s">
        <v>33</v>
      </c>
      <c r="C11">
        <v>1</v>
      </c>
      <c r="G11" t="s">
        <v>245</v>
      </c>
    </row>
    <row r="12" spans="1:7" x14ac:dyDescent="0.3">
      <c r="A12" t="s">
        <v>25</v>
      </c>
      <c r="B12" t="s">
        <v>34</v>
      </c>
      <c r="D12">
        <v>1</v>
      </c>
      <c r="G12" t="s">
        <v>246</v>
      </c>
    </row>
    <row r="13" spans="1:7" x14ac:dyDescent="0.3">
      <c r="A13" t="s">
        <v>25</v>
      </c>
      <c r="B13" t="s">
        <v>111</v>
      </c>
      <c r="D13">
        <v>1</v>
      </c>
    </row>
    <row r="14" spans="1:7" x14ac:dyDescent="0.3">
      <c r="A14" t="s">
        <v>25</v>
      </c>
      <c r="B14" t="s">
        <v>36</v>
      </c>
      <c r="D14">
        <v>1</v>
      </c>
      <c r="G14" t="s">
        <v>247</v>
      </c>
    </row>
    <row r="15" spans="1:7" x14ac:dyDescent="0.3">
      <c r="A15" t="s">
        <v>25</v>
      </c>
      <c r="B15" t="s">
        <v>38</v>
      </c>
      <c r="E15">
        <v>1</v>
      </c>
    </row>
    <row r="16" spans="1:7" x14ac:dyDescent="0.3">
      <c r="A16" t="s">
        <v>25</v>
      </c>
      <c r="B16" t="s">
        <v>139</v>
      </c>
      <c r="C16">
        <v>1</v>
      </c>
    </row>
    <row r="17" spans="1:7" x14ac:dyDescent="0.3">
      <c r="A17" t="s">
        <v>25</v>
      </c>
      <c r="B17" t="s">
        <v>41</v>
      </c>
      <c r="D17">
        <v>1</v>
      </c>
      <c r="E17">
        <v>1</v>
      </c>
    </row>
    <row r="18" spans="1:7" x14ac:dyDescent="0.3">
      <c r="A18" t="s">
        <v>25</v>
      </c>
      <c r="B18" t="s">
        <v>42</v>
      </c>
      <c r="C18">
        <v>1</v>
      </c>
    </row>
    <row r="19" spans="1:7" x14ac:dyDescent="0.3">
      <c r="A19" t="s">
        <v>25</v>
      </c>
      <c r="B19" t="s">
        <v>43</v>
      </c>
      <c r="D19">
        <v>1</v>
      </c>
    </row>
    <row r="20" spans="1:7" x14ac:dyDescent="0.3">
      <c r="A20" t="s">
        <v>25</v>
      </c>
      <c r="B20" t="s">
        <v>129</v>
      </c>
      <c r="G20" t="s">
        <v>249</v>
      </c>
    </row>
    <row r="21" spans="1:7" x14ac:dyDescent="0.3">
      <c r="A21" t="s">
        <v>25</v>
      </c>
      <c r="B21" t="s">
        <v>88</v>
      </c>
      <c r="D21">
        <v>1</v>
      </c>
      <c r="E21">
        <v>1</v>
      </c>
    </row>
    <row r="22" spans="1:7" x14ac:dyDescent="0.3">
      <c r="A22" t="s">
        <v>25</v>
      </c>
      <c r="B22" t="s">
        <v>45</v>
      </c>
      <c r="F22">
        <v>1</v>
      </c>
    </row>
    <row r="23" spans="1:7" x14ac:dyDescent="0.3">
      <c r="A23" t="s">
        <v>25</v>
      </c>
      <c r="B23" t="s">
        <v>47</v>
      </c>
      <c r="E23">
        <v>1</v>
      </c>
    </row>
    <row r="24" spans="1:7" x14ac:dyDescent="0.3">
      <c r="A24" t="s">
        <v>48</v>
      </c>
      <c r="B24" t="s">
        <v>49</v>
      </c>
      <c r="C24">
        <v>1</v>
      </c>
    </row>
    <row r="25" spans="1:7" x14ac:dyDescent="0.3">
      <c r="A25" t="s">
        <v>48</v>
      </c>
      <c r="B25" t="s">
        <v>50</v>
      </c>
      <c r="D25">
        <v>1</v>
      </c>
    </row>
    <row r="26" spans="1:7" x14ac:dyDescent="0.3">
      <c r="A26" t="s">
        <v>48</v>
      </c>
      <c r="B26" t="s">
        <v>51</v>
      </c>
      <c r="C26">
        <v>1</v>
      </c>
      <c r="G26" t="s">
        <v>239</v>
      </c>
    </row>
    <row r="27" spans="1:7" x14ac:dyDescent="0.3">
      <c r="A27" t="s">
        <v>48</v>
      </c>
      <c r="B27" t="s">
        <v>108</v>
      </c>
      <c r="C27">
        <v>1</v>
      </c>
    </row>
    <row r="28" spans="1:7" x14ac:dyDescent="0.3">
      <c r="A28" t="s">
        <v>48</v>
      </c>
      <c r="B28" t="s">
        <v>52</v>
      </c>
      <c r="D28">
        <v>1</v>
      </c>
      <c r="E28">
        <v>1</v>
      </c>
      <c r="F28">
        <v>1</v>
      </c>
    </row>
    <row r="29" spans="1:7" x14ac:dyDescent="0.3">
      <c r="A29" t="s">
        <v>48</v>
      </c>
      <c r="B29" t="s">
        <v>210</v>
      </c>
      <c r="C29">
        <v>1</v>
      </c>
    </row>
    <row r="30" spans="1:7" x14ac:dyDescent="0.3">
      <c r="A30" t="s">
        <v>48</v>
      </c>
      <c r="B30" t="s">
        <v>54</v>
      </c>
      <c r="C30">
        <v>1</v>
      </c>
    </row>
    <row r="31" spans="1:7" x14ac:dyDescent="0.3">
      <c r="A31" t="s">
        <v>48</v>
      </c>
      <c r="B31" t="s">
        <v>56</v>
      </c>
      <c r="C31">
        <v>1</v>
      </c>
      <c r="F31">
        <v>1</v>
      </c>
      <c r="G31" t="s">
        <v>240</v>
      </c>
    </row>
    <row r="32" spans="1:7" x14ac:dyDescent="0.3">
      <c r="A32" t="s">
        <v>48</v>
      </c>
      <c r="B32" t="s">
        <v>57</v>
      </c>
      <c r="C32">
        <v>1</v>
      </c>
    </row>
    <row r="33" spans="1:7" x14ac:dyDescent="0.3">
      <c r="A33" t="s">
        <v>48</v>
      </c>
      <c r="B33" t="s">
        <v>58</v>
      </c>
      <c r="C33">
        <v>1</v>
      </c>
    </row>
    <row r="34" spans="1:7" x14ac:dyDescent="0.3">
      <c r="A34" t="s">
        <v>48</v>
      </c>
      <c r="B34" t="s">
        <v>59</v>
      </c>
      <c r="D34">
        <v>1</v>
      </c>
    </row>
    <row r="35" spans="1:7" x14ac:dyDescent="0.3">
      <c r="A35" t="s">
        <v>48</v>
      </c>
      <c r="B35" t="s">
        <v>13</v>
      </c>
      <c r="C35">
        <v>1</v>
      </c>
    </row>
    <row r="36" spans="1:7" x14ac:dyDescent="0.3">
      <c r="A36" t="s">
        <v>48</v>
      </c>
      <c r="B36" t="s">
        <v>60</v>
      </c>
      <c r="C36">
        <v>1</v>
      </c>
    </row>
    <row r="37" spans="1:7" x14ac:dyDescent="0.3">
      <c r="A37" t="s">
        <v>48</v>
      </c>
      <c r="B37" t="s">
        <v>61</v>
      </c>
      <c r="F37">
        <v>1</v>
      </c>
    </row>
    <row r="38" spans="1:7" x14ac:dyDescent="0.3">
      <c r="A38" t="s">
        <v>48</v>
      </c>
      <c r="B38" t="s">
        <v>62</v>
      </c>
      <c r="D38">
        <v>1</v>
      </c>
    </row>
    <row r="39" spans="1:7" x14ac:dyDescent="0.3">
      <c r="A39" t="s">
        <v>48</v>
      </c>
      <c r="B39" t="s">
        <v>112</v>
      </c>
      <c r="C39">
        <v>1</v>
      </c>
    </row>
    <row r="40" spans="1:7" x14ac:dyDescent="0.3">
      <c r="A40" t="s">
        <v>48</v>
      </c>
      <c r="B40" t="s">
        <v>94</v>
      </c>
      <c r="D40">
        <v>1</v>
      </c>
      <c r="E40">
        <v>1</v>
      </c>
    </row>
    <row r="41" spans="1:7" x14ac:dyDescent="0.3">
      <c r="A41" t="s">
        <v>48</v>
      </c>
      <c r="B41" t="s">
        <v>65</v>
      </c>
      <c r="D41">
        <v>1</v>
      </c>
      <c r="E41">
        <v>1</v>
      </c>
    </row>
    <row r="42" spans="1:7" x14ac:dyDescent="0.3">
      <c r="A42" t="s">
        <v>48</v>
      </c>
      <c r="B42" t="s">
        <v>20</v>
      </c>
      <c r="D42">
        <v>1</v>
      </c>
      <c r="E42">
        <v>1</v>
      </c>
      <c r="F42">
        <v>1</v>
      </c>
    </row>
    <row r="43" spans="1:7" x14ac:dyDescent="0.3">
      <c r="A43" t="s">
        <v>48</v>
      </c>
      <c r="B43" t="s">
        <v>21</v>
      </c>
      <c r="D43">
        <v>1</v>
      </c>
      <c r="F43">
        <v>1</v>
      </c>
    </row>
    <row r="44" spans="1:7" x14ac:dyDescent="0.3">
      <c r="A44" t="s">
        <v>48</v>
      </c>
      <c r="B44" t="s">
        <v>22</v>
      </c>
      <c r="C44">
        <v>1</v>
      </c>
      <c r="G44" t="s">
        <v>250</v>
      </c>
    </row>
    <row r="45" spans="1:7" x14ac:dyDescent="0.3">
      <c r="A45" t="s">
        <v>48</v>
      </c>
      <c r="B45" t="s">
        <v>23</v>
      </c>
      <c r="C45">
        <v>1</v>
      </c>
    </row>
    <row r="46" spans="1:7" x14ac:dyDescent="0.3">
      <c r="A46" t="s">
        <v>48</v>
      </c>
      <c r="B46" t="s">
        <v>95</v>
      </c>
      <c r="C46">
        <v>1</v>
      </c>
    </row>
    <row r="47" spans="1:7" x14ac:dyDescent="0.3">
      <c r="A47" t="s">
        <v>66</v>
      </c>
      <c r="B47" t="s">
        <v>67</v>
      </c>
      <c r="C47">
        <v>1</v>
      </c>
    </row>
    <row r="48" spans="1:7" x14ac:dyDescent="0.3">
      <c r="A48" t="s">
        <v>66</v>
      </c>
      <c r="B48" t="s">
        <v>142</v>
      </c>
      <c r="C48">
        <v>1</v>
      </c>
    </row>
    <row r="49" spans="1:7" x14ac:dyDescent="0.3">
      <c r="A49" t="s">
        <v>66</v>
      </c>
      <c r="B49" t="s">
        <v>68</v>
      </c>
      <c r="D49">
        <v>1</v>
      </c>
    </row>
    <row r="50" spans="1:7" x14ac:dyDescent="0.3">
      <c r="A50" t="s">
        <v>66</v>
      </c>
      <c r="B50" t="s">
        <v>103</v>
      </c>
      <c r="D50">
        <v>1</v>
      </c>
    </row>
    <row r="51" spans="1:7" x14ac:dyDescent="0.3">
      <c r="A51" t="s">
        <v>66</v>
      </c>
      <c r="B51" t="s">
        <v>71</v>
      </c>
      <c r="C51">
        <v>1</v>
      </c>
    </row>
    <row r="52" spans="1:7" x14ac:dyDescent="0.3">
      <c r="A52" t="s">
        <v>66</v>
      </c>
      <c r="B52" t="s">
        <v>209</v>
      </c>
      <c r="D52">
        <v>1</v>
      </c>
      <c r="F52">
        <v>1</v>
      </c>
    </row>
    <row r="53" spans="1:7" x14ac:dyDescent="0.3">
      <c r="A53" t="s">
        <v>66</v>
      </c>
      <c r="B53" t="s">
        <v>72</v>
      </c>
      <c r="F53">
        <v>1</v>
      </c>
    </row>
    <row r="54" spans="1:7" x14ac:dyDescent="0.3">
      <c r="A54" t="s">
        <v>66</v>
      </c>
      <c r="B54" t="s">
        <v>73</v>
      </c>
      <c r="C54">
        <v>1</v>
      </c>
    </row>
    <row r="55" spans="1:7" x14ac:dyDescent="0.3">
      <c r="A55" t="s">
        <v>66</v>
      </c>
      <c r="B55" t="s">
        <v>8</v>
      </c>
      <c r="D55">
        <v>1</v>
      </c>
    </row>
    <row r="56" spans="1:7" x14ac:dyDescent="0.3">
      <c r="A56" t="s">
        <v>66</v>
      </c>
      <c r="B56" t="s">
        <v>194</v>
      </c>
      <c r="C56">
        <v>1</v>
      </c>
    </row>
    <row r="57" spans="1:7" x14ac:dyDescent="0.3">
      <c r="A57" t="s">
        <v>66</v>
      </c>
      <c r="B57" t="s">
        <v>11</v>
      </c>
      <c r="D57">
        <v>1</v>
      </c>
      <c r="F57">
        <v>1</v>
      </c>
    </row>
    <row r="58" spans="1:7" x14ac:dyDescent="0.3">
      <c r="A58" t="s">
        <v>66</v>
      </c>
      <c r="B58" t="s">
        <v>12</v>
      </c>
      <c r="D58">
        <v>1</v>
      </c>
      <c r="F58">
        <v>1</v>
      </c>
      <c r="G58" t="s">
        <v>241</v>
      </c>
    </row>
    <row r="59" spans="1:7" x14ac:dyDescent="0.3">
      <c r="A59" t="s">
        <v>66</v>
      </c>
      <c r="B59" t="s">
        <v>150</v>
      </c>
      <c r="F59">
        <v>1</v>
      </c>
    </row>
    <row r="60" spans="1:7" x14ac:dyDescent="0.3">
      <c r="A60" t="s">
        <v>66</v>
      </c>
      <c r="B60" t="s">
        <v>110</v>
      </c>
      <c r="C60">
        <v>1</v>
      </c>
    </row>
    <row r="61" spans="1:7" x14ac:dyDescent="0.3">
      <c r="A61" t="s">
        <v>66</v>
      </c>
      <c r="B61" t="s">
        <v>105</v>
      </c>
      <c r="C61">
        <v>1</v>
      </c>
    </row>
    <row r="62" spans="1:7" x14ac:dyDescent="0.3">
      <c r="A62" t="s">
        <v>66</v>
      </c>
      <c r="B62" t="s">
        <v>15</v>
      </c>
      <c r="D62">
        <v>1</v>
      </c>
      <c r="E62">
        <v>1</v>
      </c>
      <c r="G62" t="s">
        <v>242</v>
      </c>
    </row>
    <row r="63" spans="1:7" x14ac:dyDescent="0.3">
      <c r="A63" t="s">
        <v>66</v>
      </c>
      <c r="B63" t="s">
        <v>16</v>
      </c>
      <c r="C63">
        <v>1</v>
      </c>
      <c r="D63">
        <v>1</v>
      </c>
    </row>
    <row r="64" spans="1:7" x14ac:dyDescent="0.3">
      <c r="A64" t="s">
        <v>66</v>
      </c>
      <c r="B64" t="s">
        <v>195</v>
      </c>
      <c r="G64" t="s">
        <v>243</v>
      </c>
    </row>
    <row r="65" spans="1:8" x14ac:dyDescent="0.3">
      <c r="A65" t="s">
        <v>66</v>
      </c>
      <c r="B65" t="s">
        <v>18</v>
      </c>
      <c r="C65">
        <v>1</v>
      </c>
    </row>
    <row r="66" spans="1:8" x14ac:dyDescent="0.3">
      <c r="A66" t="s">
        <v>66</v>
      </c>
      <c r="B66" t="s">
        <v>19</v>
      </c>
      <c r="D66">
        <v>1</v>
      </c>
      <c r="G66" t="s">
        <v>244</v>
      </c>
    </row>
    <row r="67" spans="1:8" x14ac:dyDescent="0.3">
      <c r="A67" t="s">
        <v>66</v>
      </c>
      <c r="B67" t="s">
        <v>87</v>
      </c>
      <c r="C67">
        <v>1</v>
      </c>
    </row>
    <row r="68" spans="1:8" x14ac:dyDescent="0.3">
      <c r="A68" t="s">
        <v>66</v>
      </c>
      <c r="B68" t="s">
        <v>140</v>
      </c>
      <c r="D68">
        <v>1</v>
      </c>
      <c r="G68" t="s">
        <v>248</v>
      </c>
    </row>
    <row r="69" spans="1:8" x14ac:dyDescent="0.3">
      <c r="A69" t="s">
        <v>66</v>
      </c>
      <c r="B69" t="s">
        <v>75</v>
      </c>
      <c r="D69">
        <v>1</v>
      </c>
    </row>
    <row r="70" spans="1:8" x14ac:dyDescent="0.3">
      <c r="A70" t="s">
        <v>66</v>
      </c>
      <c r="B70" t="s">
        <v>113</v>
      </c>
      <c r="C70">
        <v>1</v>
      </c>
    </row>
    <row r="71" spans="1:8" s="7" customFormat="1" x14ac:dyDescent="0.3">
      <c r="A71" t="s">
        <v>66</v>
      </c>
      <c r="B71" t="s">
        <v>114</v>
      </c>
      <c r="C71"/>
      <c r="D71">
        <v>1</v>
      </c>
      <c r="E71"/>
      <c r="F71"/>
      <c r="G71"/>
      <c r="H71"/>
    </row>
    <row r="72" spans="1:8" s="7" customFormat="1" x14ac:dyDescent="0.3">
      <c r="A72" t="s">
        <v>66</v>
      </c>
      <c r="B72" t="s">
        <v>24</v>
      </c>
      <c r="C72"/>
      <c r="D72">
        <v>1</v>
      </c>
      <c r="E72"/>
      <c r="F72"/>
      <c r="G72"/>
    </row>
    <row r="74" spans="1:8" x14ac:dyDescent="0.3">
      <c r="A74" s="56"/>
      <c r="B74" s="206" t="s">
        <v>251</v>
      </c>
      <c r="C74" s="206">
        <f>SUM(C3:C73)</f>
        <v>34</v>
      </c>
      <c r="D74" s="206">
        <f>SUM(D3:D73)</f>
        <v>29</v>
      </c>
      <c r="E74" s="206">
        <f>SUM(E3:E73)</f>
        <v>9</v>
      </c>
      <c r="F74" s="206">
        <f>SUM(F3:F73)</f>
        <v>11</v>
      </c>
      <c r="G74" s="7"/>
    </row>
    <row r="75" spans="1:8" x14ac:dyDescent="0.3">
      <c r="A75" s="56"/>
      <c r="B75" s="7"/>
      <c r="C75" s="7"/>
      <c r="D75" s="7"/>
      <c r="E75" s="7"/>
      <c r="F75" s="7"/>
      <c r="G75" s="7"/>
    </row>
    <row r="76" spans="1:8" x14ac:dyDescent="0.3">
      <c r="B76" s="56" t="s">
        <v>189</v>
      </c>
    </row>
    <row r="77" spans="1:8" x14ac:dyDescent="0.3">
      <c r="B77" s="56" t="s">
        <v>155</v>
      </c>
      <c r="C77">
        <v>34</v>
      </c>
      <c r="D77">
        <v>27</v>
      </c>
      <c r="E77">
        <v>10</v>
      </c>
      <c r="F77">
        <v>8</v>
      </c>
    </row>
    <row r="78" spans="1:8" x14ac:dyDescent="0.3">
      <c r="B78" t="s">
        <v>154</v>
      </c>
      <c r="C78">
        <v>52</v>
      </c>
      <c r="D78">
        <v>22</v>
      </c>
      <c r="E78">
        <v>7</v>
      </c>
      <c r="F78">
        <v>9</v>
      </c>
    </row>
    <row r="79" spans="1:8" x14ac:dyDescent="0.3">
      <c r="B79" t="s">
        <v>148</v>
      </c>
      <c r="C79">
        <v>40</v>
      </c>
      <c r="D79">
        <v>25</v>
      </c>
      <c r="E79">
        <v>11</v>
      </c>
      <c r="F79">
        <v>8</v>
      </c>
    </row>
  </sheetData>
  <autoFilter ref="A1:G74" xr:uid="{8CB82E3C-5D18-4D3D-9A39-2910336BAD96}"/>
  <sortState xmlns:xlrd2="http://schemas.microsoft.com/office/spreadsheetml/2017/richdata2" ref="A2:G72">
    <sortCondition ref="A2:A72"/>
    <sortCondition ref="B2:B72"/>
  </sortState>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B4CBC-4BE2-4F49-938F-262D9F5D296A}">
  <dimension ref="A1:D72"/>
  <sheetViews>
    <sheetView workbookViewId="0">
      <pane ySplit="1" topLeftCell="A2" activePane="bottomLeft" state="frozen"/>
      <selection pane="bottomLeft" activeCell="H13" sqref="H13"/>
    </sheetView>
  </sheetViews>
  <sheetFormatPr defaultColWidth="8.6640625" defaultRowHeight="14.4" x14ac:dyDescent="0.3"/>
  <cols>
    <col min="1" max="1" width="7.33203125" bestFit="1" customWidth="1"/>
    <col min="2" max="2" width="30.6640625" customWidth="1"/>
    <col min="3" max="3" width="15.33203125" style="29" customWidth="1"/>
    <col min="4" max="4" width="15.109375" bestFit="1" customWidth="1"/>
  </cols>
  <sheetData>
    <row r="1" spans="1:4" x14ac:dyDescent="0.3">
      <c r="A1" s="15" t="s">
        <v>106</v>
      </c>
      <c r="B1" s="15" t="s">
        <v>1</v>
      </c>
      <c r="C1" s="28" t="s">
        <v>118</v>
      </c>
      <c r="D1" s="15" t="s">
        <v>119</v>
      </c>
    </row>
    <row r="2" spans="1:4" x14ac:dyDescent="0.3">
      <c r="A2" t="s">
        <v>66</v>
      </c>
      <c r="B2" t="s">
        <v>105</v>
      </c>
      <c r="C2" t="s">
        <v>124</v>
      </c>
      <c r="D2" t="s">
        <v>126</v>
      </c>
    </row>
    <row r="3" spans="1:4" x14ac:dyDescent="0.3">
      <c r="A3" t="s">
        <v>66</v>
      </c>
      <c r="B3" t="s">
        <v>67</v>
      </c>
      <c r="C3" t="s">
        <v>124</v>
      </c>
      <c r="D3" t="s">
        <v>121</v>
      </c>
    </row>
    <row r="4" spans="1:4" x14ac:dyDescent="0.3">
      <c r="A4" t="s">
        <v>66</v>
      </c>
      <c r="B4" t="s">
        <v>142</v>
      </c>
      <c r="C4" t="s">
        <v>124</v>
      </c>
      <c r="D4" t="s">
        <v>121</v>
      </c>
    </row>
    <row r="5" spans="1:4" x14ac:dyDescent="0.3">
      <c r="A5" t="s">
        <v>66</v>
      </c>
      <c r="B5" t="s">
        <v>72</v>
      </c>
      <c r="C5" t="s">
        <v>124</v>
      </c>
      <c r="D5" t="s">
        <v>121</v>
      </c>
    </row>
    <row r="6" spans="1:4" x14ac:dyDescent="0.3">
      <c r="A6" t="s">
        <v>66</v>
      </c>
      <c r="B6" t="s">
        <v>194</v>
      </c>
      <c r="C6" t="s">
        <v>124</v>
      </c>
      <c r="D6" t="s">
        <v>121</v>
      </c>
    </row>
    <row r="7" spans="1:4" x14ac:dyDescent="0.3">
      <c r="A7" t="s">
        <v>48</v>
      </c>
      <c r="B7" t="s">
        <v>57</v>
      </c>
      <c r="C7" t="s">
        <v>124</v>
      </c>
      <c r="D7" t="s">
        <v>123</v>
      </c>
    </row>
    <row r="8" spans="1:4" x14ac:dyDescent="0.3">
      <c r="A8" t="s">
        <v>25</v>
      </c>
      <c r="B8" t="s">
        <v>29</v>
      </c>
      <c r="C8" t="s">
        <v>124</v>
      </c>
      <c r="D8" t="s">
        <v>123</v>
      </c>
    </row>
    <row r="9" spans="1:4" x14ac:dyDescent="0.3">
      <c r="A9" t="s">
        <v>66</v>
      </c>
      <c r="B9" t="s">
        <v>110</v>
      </c>
      <c r="C9" t="s">
        <v>124</v>
      </c>
      <c r="D9" t="s">
        <v>123</v>
      </c>
    </row>
    <row r="10" spans="1:4" x14ac:dyDescent="0.3">
      <c r="A10" t="s">
        <v>66</v>
      </c>
      <c r="B10" t="s">
        <v>75</v>
      </c>
      <c r="C10" t="s">
        <v>124</v>
      </c>
      <c r="D10" t="s">
        <v>123</v>
      </c>
    </row>
    <row r="11" spans="1:4" x14ac:dyDescent="0.3">
      <c r="A11" t="s">
        <v>66</v>
      </c>
      <c r="B11" t="s">
        <v>113</v>
      </c>
      <c r="C11" t="s">
        <v>124</v>
      </c>
      <c r="D11" t="s">
        <v>123</v>
      </c>
    </row>
    <row r="12" spans="1:4" x14ac:dyDescent="0.3">
      <c r="A12" t="s">
        <v>48</v>
      </c>
      <c r="B12" t="s">
        <v>95</v>
      </c>
      <c r="C12" t="s">
        <v>124</v>
      </c>
      <c r="D12" t="s">
        <v>123</v>
      </c>
    </row>
    <row r="13" spans="1:4" x14ac:dyDescent="0.3">
      <c r="A13" t="s">
        <v>25</v>
      </c>
      <c r="B13" t="s">
        <v>111</v>
      </c>
      <c r="C13" t="s">
        <v>124</v>
      </c>
      <c r="D13" t="s">
        <v>156</v>
      </c>
    </row>
    <row r="14" spans="1:4" x14ac:dyDescent="0.3">
      <c r="A14" t="s">
        <v>66</v>
      </c>
      <c r="B14" t="s">
        <v>73</v>
      </c>
      <c r="C14" t="s">
        <v>124</v>
      </c>
      <c r="D14" t="s">
        <v>138</v>
      </c>
    </row>
    <row r="15" spans="1:4" x14ac:dyDescent="0.3">
      <c r="A15" t="s">
        <v>48</v>
      </c>
      <c r="B15" t="s">
        <v>94</v>
      </c>
      <c r="C15" t="s">
        <v>156</v>
      </c>
      <c r="D15" t="s">
        <v>123</v>
      </c>
    </row>
    <row r="16" spans="1:4" x14ac:dyDescent="0.3">
      <c r="A16" t="s">
        <v>66</v>
      </c>
      <c r="B16" t="s">
        <v>68</v>
      </c>
      <c r="C16" t="s">
        <v>138</v>
      </c>
      <c r="D16" t="s">
        <v>123</v>
      </c>
    </row>
    <row r="17" spans="1:4" x14ac:dyDescent="0.3">
      <c r="A17" t="s">
        <v>66</v>
      </c>
      <c r="B17" t="s">
        <v>87</v>
      </c>
      <c r="C17" t="s">
        <v>120</v>
      </c>
      <c r="D17" t="s">
        <v>125</v>
      </c>
    </row>
    <row r="18" spans="1:4" x14ac:dyDescent="0.3">
      <c r="A18" t="s">
        <v>48</v>
      </c>
      <c r="B18" t="s">
        <v>112</v>
      </c>
      <c r="C18" t="s">
        <v>120</v>
      </c>
      <c r="D18" t="s">
        <v>125</v>
      </c>
    </row>
    <row r="19" spans="1:4" x14ac:dyDescent="0.3">
      <c r="A19" t="s">
        <v>25</v>
      </c>
      <c r="B19" t="s">
        <v>30</v>
      </c>
      <c r="C19" t="s">
        <v>120</v>
      </c>
      <c r="D19" t="s">
        <v>126</v>
      </c>
    </row>
    <row r="20" spans="1:4" x14ac:dyDescent="0.3">
      <c r="A20" t="s">
        <v>66</v>
      </c>
      <c r="B20" t="s">
        <v>195</v>
      </c>
      <c r="C20" t="s">
        <v>120</v>
      </c>
      <c r="D20" t="s">
        <v>126</v>
      </c>
    </row>
    <row r="21" spans="1:4" x14ac:dyDescent="0.3">
      <c r="A21" t="s">
        <v>48</v>
      </c>
      <c r="B21" t="s">
        <v>13</v>
      </c>
      <c r="C21" t="s">
        <v>120</v>
      </c>
      <c r="D21" t="s">
        <v>121</v>
      </c>
    </row>
    <row r="22" spans="1:4" x14ac:dyDescent="0.3">
      <c r="A22" t="s">
        <v>48</v>
      </c>
      <c r="B22" t="s">
        <v>61</v>
      </c>
      <c r="C22" t="s">
        <v>120</v>
      </c>
      <c r="D22" t="s">
        <v>121</v>
      </c>
    </row>
    <row r="23" spans="1:4" x14ac:dyDescent="0.3">
      <c r="A23" t="s">
        <v>48</v>
      </c>
      <c r="B23" t="s">
        <v>65</v>
      </c>
      <c r="C23" t="s">
        <v>120</v>
      </c>
      <c r="D23" t="s">
        <v>121</v>
      </c>
    </row>
    <row r="24" spans="1:4" x14ac:dyDescent="0.3">
      <c r="A24" t="s">
        <v>48</v>
      </c>
      <c r="B24" t="s">
        <v>23</v>
      </c>
      <c r="C24" t="s">
        <v>120</v>
      </c>
      <c r="D24" t="s">
        <v>121</v>
      </c>
    </row>
    <row r="25" spans="1:4" x14ac:dyDescent="0.3">
      <c r="A25" t="s">
        <v>48</v>
      </c>
      <c r="B25" t="s">
        <v>49</v>
      </c>
      <c r="C25" t="s">
        <v>120</v>
      </c>
      <c r="D25" t="s">
        <v>123</v>
      </c>
    </row>
    <row r="26" spans="1:4" x14ac:dyDescent="0.3">
      <c r="A26" t="s">
        <v>66</v>
      </c>
      <c r="B26" t="s">
        <v>103</v>
      </c>
      <c r="C26" t="s">
        <v>120</v>
      </c>
      <c r="D26" t="s">
        <v>123</v>
      </c>
    </row>
    <row r="27" spans="1:4" x14ac:dyDescent="0.3">
      <c r="A27" t="s">
        <v>66</v>
      </c>
      <c r="B27" t="s">
        <v>71</v>
      </c>
      <c r="C27" t="s">
        <v>120</v>
      </c>
      <c r="D27" t="s">
        <v>123</v>
      </c>
    </row>
    <row r="28" spans="1:4" x14ac:dyDescent="0.3">
      <c r="A28" t="s">
        <v>66</v>
      </c>
      <c r="B28" t="s">
        <v>209</v>
      </c>
      <c r="C28" t="s">
        <v>120</v>
      </c>
      <c r="D28" t="s">
        <v>123</v>
      </c>
    </row>
    <row r="29" spans="1:4" x14ac:dyDescent="0.3">
      <c r="A29" t="s">
        <v>66</v>
      </c>
      <c r="B29" t="s">
        <v>12</v>
      </c>
      <c r="C29" t="s">
        <v>120</v>
      </c>
      <c r="D29" t="s">
        <v>123</v>
      </c>
    </row>
    <row r="30" spans="1:4" x14ac:dyDescent="0.3">
      <c r="A30" t="s">
        <v>48</v>
      </c>
      <c r="B30" t="s">
        <v>58</v>
      </c>
      <c r="C30" t="s">
        <v>120</v>
      </c>
      <c r="D30" t="s">
        <v>123</v>
      </c>
    </row>
    <row r="31" spans="1:4" x14ac:dyDescent="0.3">
      <c r="A31" t="s">
        <v>48</v>
      </c>
      <c r="B31" t="s">
        <v>60</v>
      </c>
      <c r="C31" t="s">
        <v>120</v>
      </c>
      <c r="D31" t="s">
        <v>123</v>
      </c>
    </row>
    <row r="32" spans="1:4" x14ac:dyDescent="0.3">
      <c r="A32" t="s">
        <v>66</v>
      </c>
      <c r="B32" t="s">
        <v>19</v>
      </c>
      <c r="C32" t="s">
        <v>120</v>
      </c>
      <c r="D32" t="s">
        <v>123</v>
      </c>
    </row>
    <row r="33" spans="1:4" x14ac:dyDescent="0.3">
      <c r="A33" t="s">
        <v>25</v>
      </c>
      <c r="B33" t="s">
        <v>41</v>
      </c>
      <c r="C33" t="s">
        <v>120</v>
      </c>
      <c r="D33" t="s">
        <v>138</v>
      </c>
    </row>
    <row r="34" spans="1:4" x14ac:dyDescent="0.3">
      <c r="A34" t="s">
        <v>66</v>
      </c>
      <c r="B34" t="s">
        <v>16</v>
      </c>
      <c r="C34" t="s">
        <v>120</v>
      </c>
      <c r="D34" t="s">
        <v>137</v>
      </c>
    </row>
    <row r="35" spans="1:4" x14ac:dyDescent="0.3">
      <c r="A35" t="s">
        <v>48</v>
      </c>
      <c r="B35" t="s">
        <v>56</v>
      </c>
      <c r="C35" t="s">
        <v>122</v>
      </c>
      <c r="D35" t="s">
        <v>125</v>
      </c>
    </row>
    <row r="36" spans="1:4" x14ac:dyDescent="0.3">
      <c r="A36" t="s">
        <v>48</v>
      </c>
      <c r="B36" t="s">
        <v>54</v>
      </c>
      <c r="C36" t="s">
        <v>122</v>
      </c>
      <c r="D36" t="s">
        <v>126</v>
      </c>
    </row>
    <row r="37" spans="1:4" x14ac:dyDescent="0.3">
      <c r="A37" t="s">
        <v>25</v>
      </c>
      <c r="B37" t="s">
        <v>109</v>
      </c>
      <c r="C37" t="s">
        <v>122</v>
      </c>
      <c r="D37" t="s">
        <v>126</v>
      </c>
    </row>
    <row r="38" spans="1:4" x14ac:dyDescent="0.3">
      <c r="A38" t="s">
        <v>25</v>
      </c>
      <c r="B38" t="s">
        <v>28</v>
      </c>
      <c r="C38" t="s">
        <v>122</v>
      </c>
      <c r="D38" t="s">
        <v>126</v>
      </c>
    </row>
    <row r="39" spans="1:4" x14ac:dyDescent="0.3">
      <c r="A39" t="s">
        <v>25</v>
      </c>
      <c r="B39" t="s">
        <v>33</v>
      </c>
      <c r="C39" t="s">
        <v>122</v>
      </c>
      <c r="D39" t="s">
        <v>126</v>
      </c>
    </row>
    <row r="40" spans="1:4" x14ac:dyDescent="0.3">
      <c r="A40" t="s">
        <v>25</v>
      </c>
      <c r="B40" t="s">
        <v>38</v>
      </c>
      <c r="C40" t="s">
        <v>122</v>
      </c>
      <c r="D40" t="s">
        <v>126</v>
      </c>
    </row>
    <row r="41" spans="1:4" x14ac:dyDescent="0.3">
      <c r="A41" t="s">
        <v>25</v>
      </c>
      <c r="B41" t="s">
        <v>139</v>
      </c>
      <c r="C41" t="s">
        <v>122</v>
      </c>
      <c r="D41" t="s">
        <v>126</v>
      </c>
    </row>
    <row r="42" spans="1:4" x14ac:dyDescent="0.3">
      <c r="A42" t="s">
        <v>25</v>
      </c>
      <c r="B42" t="s">
        <v>129</v>
      </c>
      <c r="C42" t="s">
        <v>122</v>
      </c>
      <c r="D42" t="s">
        <v>126</v>
      </c>
    </row>
    <row r="43" spans="1:4" x14ac:dyDescent="0.3">
      <c r="A43" t="s">
        <v>25</v>
      </c>
      <c r="B43" t="s">
        <v>47</v>
      </c>
      <c r="C43" t="s">
        <v>122</v>
      </c>
      <c r="D43" t="s">
        <v>126</v>
      </c>
    </row>
    <row r="44" spans="1:4" x14ac:dyDescent="0.3">
      <c r="A44" t="s">
        <v>48</v>
      </c>
      <c r="B44" t="s">
        <v>21</v>
      </c>
      <c r="C44" t="s">
        <v>122</v>
      </c>
      <c r="D44" t="s">
        <v>126</v>
      </c>
    </row>
    <row r="45" spans="1:4" x14ac:dyDescent="0.3">
      <c r="A45" t="s">
        <v>66</v>
      </c>
      <c r="B45" t="s">
        <v>24</v>
      </c>
      <c r="C45" t="s">
        <v>122</v>
      </c>
      <c r="D45" t="s">
        <v>126</v>
      </c>
    </row>
    <row r="46" spans="1:4" x14ac:dyDescent="0.3">
      <c r="A46" t="s">
        <v>48</v>
      </c>
      <c r="B46" t="s">
        <v>210</v>
      </c>
      <c r="C46" t="s">
        <v>122</v>
      </c>
      <c r="D46" t="s">
        <v>121</v>
      </c>
    </row>
    <row r="47" spans="1:4" x14ac:dyDescent="0.3">
      <c r="A47" t="s">
        <v>25</v>
      </c>
      <c r="B47" t="s">
        <v>31</v>
      </c>
      <c r="C47" t="s">
        <v>122</v>
      </c>
      <c r="D47" t="s">
        <v>121</v>
      </c>
    </row>
    <row r="48" spans="1:4" x14ac:dyDescent="0.3">
      <c r="A48" t="s">
        <v>25</v>
      </c>
      <c r="B48" t="s">
        <v>32</v>
      </c>
      <c r="C48" t="s">
        <v>122</v>
      </c>
      <c r="D48" t="s">
        <v>121</v>
      </c>
    </row>
    <row r="49" spans="1:4" x14ac:dyDescent="0.3">
      <c r="A49" t="s">
        <v>66</v>
      </c>
      <c r="B49" t="s">
        <v>15</v>
      </c>
      <c r="C49" t="s">
        <v>122</v>
      </c>
      <c r="D49" t="s">
        <v>121</v>
      </c>
    </row>
    <row r="50" spans="1:4" x14ac:dyDescent="0.3">
      <c r="A50" t="s">
        <v>66</v>
      </c>
      <c r="B50" t="s">
        <v>18</v>
      </c>
      <c r="C50" t="s">
        <v>122</v>
      </c>
      <c r="D50" t="s">
        <v>121</v>
      </c>
    </row>
    <row r="51" spans="1:4" x14ac:dyDescent="0.3">
      <c r="A51" t="s">
        <v>25</v>
      </c>
      <c r="B51" t="s">
        <v>34</v>
      </c>
      <c r="C51" t="s">
        <v>122</v>
      </c>
      <c r="D51" t="s">
        <v>121</v>
      </c>
    </row>
    <row r="52" spans="1:4" x14ac:dyDescent="0.3">
      <c r="A52" t="s">
        <v>25</v>
      </c>
      <c r="B52" t="s">
        <v>43</v>
      </c>
      <c r="C52" t="s">
        <v>122</v>
      </c>
      <c r="D52" t="s">
        <v>121</v>
      </c>
    </row>
    <row r="53" spans="1:4" x14ac:dyDescent="0.3">
      <c r="A53" t="s">
        <v>25</v>
      </c>
      <c r="B53" t="s">
        <v>88</v>
      </c>
      <c r="C53" t="s">
        <v>122</v>
      </c>
      <c r="D53" t="s">
        <v>121</v>
      </c>
    </row>
    <row r="54" spans="1:4" x14ac:dyDescent="0.3">
      <c r="A54" t="s">
        <v>48</v>
      </c>
      <c r="B54" t="s">
        <v>22</v>
      </c>
      <c r="C54" t="s">
        <v>122</v>
      </c>
      <c r="D54" t="s">
        <v>121</v>
      </c>
    </row>
    <row r="55" spans="1:4" x14ac:dyDescent="0.3">
      <c r="A55" t="s">
        <v>25</v>
      </c>
      <c r="B55" t="s">
        <v>127</v>
      </c>
      <c r="C55" t="s">
        <v>122</v>
      </c>
      <c r="D55" t="s">
        <v>123</v>
      </c>
    </row>
    <row r="56" spans="1:4" x14ac:dyDescent="0.3">
      <c r="A56" t="s">
        <v>25</v>
      </c>
      <c r="B56" t="s">
        <v>104</v>
      </c>
      <c r="C56" t="s">
        <v>122</v>
      </c>
      <c r="D56" t="s">
        <v>123</v>
      </c>
    </row>
    <row r="57" spans="1:4" x14ac:dyDescent="0.3">
      <c r="A57" t="s">
        <v>48</v>
      </c>
      <c r="B57" t="s">
        <v>51</v>
      </c>
      <c r="C57" t="s">
        <v>122</v>
      </c>
      <c r="D57" t="s">
        <v>123</v>
      </c>
    </row>
    <row r="58" spans="1:4" x14ac:dyDescent="0.3">
      <c r="A58" t="s">
        <v>48</v>
      </c>
      <c r="B58" t="s">
        <v>108</v>
      </c>
      <c r="C58" t="s">
        <v>122</v>
      </c>
      <c r="D58" t="s">
        <v>123</v>
      </c>
    </row>
    <row r="59" spans="1:4" x14ac:dyDescent="0.3">
      <c r="A59" t="s">
        <v>48</v>
      </c>
      <c r="B59" t="s">
        <v>59</v>
      </c>
      <c r="C59" t="s">
        <v>122</v>
      </c>
      <c r="D59" t="s">
        <v>123</v>
      </c>
    </row>
    <row r="60" spans="1:4" x14ac:dyDescent="0.3">
      <c r="A60" t="s">
        <v>66</v>
      </c>
      <c r="B60" t="s">
        <v>150</v>
      </c>
      <c r="C60" t="s">
        <v>122</v>
      </c>
      <c r="D60" t="s">
        <v>123</v>
      </c>
    </row>
    <row r="61" spans="1:4" x14ac:dyDescent="0.3">
      <c r="A61" t="s">
        <v>25</v>
      </c>
      <c r="B61" t="s">
        <v>36</v>
      </c>
      <c r="C61" t="s">
        <v>122</v>
      </c>
      <c r="D61" t="s">
        <v>123</v>
      </c>
    </row>
    <row r="62" spans="1:4" x14ac:dyDescent="0.3">
      <c r="A62" t="s">
        <v>25</v>
      </c>
      <c r="B62" t="s">
        <v>42</v>
      </c>
      <c r="C62" t="s">
        <v>122</v>
      </c>
      <c r="D62" t="s">
        <v>123</v>
      </c>
    </row>
    <row r="63" spans="1:4" x14ac:dyDescent="0.3">
      <c r="A63" t="s">
        <v>66</v>
      </c>
      <c r="B63" t="s">
        <v>140</v>
      </c>
      <c r="C63" t="s">
        <v>122</v>
      </c>
      <c r="D63" t="s">
        <v>123</v>
      </c>
    </row>
    <row r="64" spans="1:4" x14ac:dyDescent="0.3">
      <c r="A64" t="s">
        <v>25</v>
      </c>
      <c r="B64" t="s">
        <v>45</v>
      </c>
      <c r="C64" t="s">
        <v>122</v>
      </c>
      <c r="D64" t="s">
        <v>123</v>
      </c>
    </row>
    <row r="65" spans="1:4" x14ac:dyDescent="0.3">
      <c r="A65" t="s">
        <v>25</v>
      </c>
      <c r="B65" t="s">
        <v>107</v>
      </c>
      <c r="C65" t="s">
        <v>128</v>
      </c>
      <c r="D65" t="s">
        <v>126</v>
      </c>
    </row>
    <row r="66" spans="1:4" x14ac:dyDescent="0.3">
      <c r="A66" t="s">
        <v>66</v>
      </c>
      <c r="B66" t="s">
        <v>8</v>
      </c>
      <c r="C66" t="s">
        <v>128</v>
      </c>
      <c r="D66" t="s">
        <v>126</v>
      </c>
    </row>
    <row r="67" spans="1:4" x14ac:dyDescent="0.3">
      <c r="A67" t="s">
        <v>48</v>
      </c>
      <c r="B67" t="s">
        <v>52</v>
      </c>
      <c r="C67" t="s">
        <v>128</v>
      </c>
      <c r="D67" t="s">
        <v>121</v>
      </c>
    </row>
    <row r="68" spans="1:4" x14ac:dyDescent="0.3">
      <c r="A68" t="s">
        <v>66</v>
      </c>
      <c r="B68" t="s">
        <v>11</v>
      </c>
      <c r="C68" t="s">
        <v>128</v>
      </c>
      <c r="D68" t="s">
        <v>121</v>
      </c>
    </row>
    <row r="69" spans="1:4" x14ac:dyDescent="0.3">
      <c r="A69" t="s">
        <v>48</v>
      </c>
      <c r="B69" t="s">
        <v>20</v>
      </c>
      <c r="C69" t="s">
        <v>128</v>
      </c>
      <c r="D69" t="s">
        <v>121</v>
      </c>
    </row>
    <row r="70" spans="1:4" x14ac:dyDescent="0.3">
      <c r="A70" t="s">
        <v>48</v>
      </c>
      <c r="B70" t="s">
        <v>50</v>
      </c>
      <c r="C70" t="s">
        <v>128</v>
      </c>
      <c r="D70" t="s">
        <v>123</v>
      </c>
    </row>
    <row r="71" spans="1:4" x14ac:dyDescent="0.3">
      <c r="A71" t="s">
        <v>66</v>
      </c>
      <c r="B71" t="s">
        <v>114</v>
      </c>
      <c r="C71" t="s">
        <v>128</v>
      </c>
      <c r="D71" t="s">
        <v>123</v>
      </c>
    </row>
    <row r="72" spans="1:4" x14ac:dyDescent="0.3">
      <c r="A72" t="s">
        <v>48</v>
      </c>
      <c r="B72" t="s">
        <v>62</v>
      </c>
      <c r="C72" t="s">
        <v>137</v>
      </c>
      <c r="D72" t="s">
        <v>123</v>
      </c>
    </row>
  </sheetData>
  <autoFilter ref="A1:D56" xr:uid="{A9CB4CBC-4BE2-4F49-938F-262D9F5D296A}">
    <sortState xmlns:xlrd2="http://schemas.microsoft.com/office/spreadsheetml/2017/richdata2" ref="A2:D56">
      <sortCondition ref="C2:C56" customList="January,February,March,April,May,June,July,August,September,October,November,December"/>
    </sortState>
  </autoFilter>
  <sortState xmlns:xlrd2="http://schemas.microsoft.com/office/spreadsheetml/2017/richdata2" ref="A2:D72">
    <sortCondition ref="C2:C72" customList="January,February,March,April,May,June,July,August,September,October,November,December"/>
    <sortCondition ref="D2:D72" customList="January,February,March,April,May,June,July,August,September,October,November,December"/>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B145E-34D6-46C0-93FA-F04AF2DC1D29}">
  <dimension ref="A1:K72"/>
  <sheetViews>
    <sheetView zoomScaleNormal="100" workbookViewId="0">
      <pane ySplit="1" topLeftCell="A2" activePane="bottomLeft" state="frozen"/>
      <selection pane="bottomLeft" activeCell="D10" sqref="D10"/>
    </sheetView>
  </sheetViews>
  <sheetFormatPr defaultRowHeight="14.4" x14ac:dyDescent="0.3"/>
  <cols>
    <col min="1" max="1" width="10.21875" style="208" customWidth="1"/>
    <col min="2" max="2" width="29.109375" style="208" customWidth="1"/>
    <col min="3" max="3" width="67.6640625" style="31" customWidth="1"/>
    <col min="4" max="4" width="74.21875" style="31" customWidth="1"/>
    <col min="5" max="11" width="8.6640625"/>
  </cols>
  <sheetData>
    <row r="1" spans="1:11" s="7" customFormat="1" ht="28.2" x14ac:dyDescent="0.3">
      <c r="A1" s="207" t="s">
        <v>106</v>
      </c>
      <c r="B1" s="207" t="s">
        <v>1</v>
      </c>
      <c r="C1" s="30" t="s">
        <v>131</v>
      </c>
      <c r="D1" s="30" t="s">
        <v>132</v>
      </c>
      <c r="E1" s="20"/>
      <c r="F1" s="20"/>
      <c r="G1" s="20"/>
      <c r="H1" s="20"/>
      <c r="I1" s="20"/>
      <c r="J1" s="20"/>
      <c r="K1" s="20"/>
    </row>
    <row r="2" spans="1:11" ht="28.8" x14ac:dyDescent="0.3">
      <c r="A2" s="208" t="s">
        <v>25</v>
      </c>
      <c r="B2" s="208" t="s">
        <v>127</v>
      </c>
      <c r="C2" s="31" t="s">
        <v>267</v>
      </c>
      <c r="D2" s="31" t="s">
        <v>268</v>
      </c>
    </row>
    <row r="3" spans="1:11" x14ac:dyDescent="0.3">
      <c r="A3" s="208" t="s">
        <v>25</v>
      </c>
      <c r="B3" s="208" t="s">
        <v>104</v>
      </c>
    </row>
    <row r="4" spans="1:11" ht="28.8" x14ac:dyDescent="0.3">
      <c r="A4" s="208" t="s">
        <v>25</v>
      </c>
      <c r="B4" s="208" t="s">
        <v>107</v>
      </c>
      <c r="C4" s="31" t="s">
        <v>269</v>
      </c>
      <c r="D4" s="31" t="s">
        <v>270</v>
      </c>
    </row>
    <row r="5" spans="1:11" ht="288" x14ac:dyDescent="0.3">
      <c r="A5" s="208" t="s">
        <v>25</v>
      </c>
      <c r="B5" s="208" t="s">
        <v>109</v>
      </c>
      <c r="C5" s="31" t="s">
        <v>294</v>
      </c>
      <c r="D5" s="31" t="s">
        <v>295</v>
      </c>
    </row>
    <row r="6" spans="1:11" x14ac:dyDescent="0.3">
      <c r="A6" s="208" t="s">
        <v>25</v>
      </c>
      <c r="B6" s="208" t="s">
        <v>28</v>
      </c>
      <c r="D6" s="31" t="s">
        <v>296</v>
      </c>
    </row>
    <row r="7" spans="1:11" ht="28.8" x14ac:dyDescent="0.3">
      <c r="A7" s="208" t="s">
        <v>25</v>
      </c>
      <c r="B7" s="208" t="s">
        <v>29</v>
      </c>
      <c r="C7" s="31" t="s">
        <v>297</v>
      </c>
      <c r="D7" s="31" t="s">
        <v>298</v>
      </c>
    </row>
    <row r="8" spans="1:11" x14ac:dyDescent="0.3">
      <c r="A8" s="208" t="s">
        <v>25</v>
      </c>
      <c r="B8" s="208" t="s">
        <v>30</v>
      </c>
      <c r="D8" s="31" t="s">
        <v>299</v>
      </c>
    </row>
    <row r="9" spans="1:11" x14ac:dyDescent="0.3">
      <c r="A9" s="208" t="s">
        <v>25</v>
      </c>
      <c r="B9" s="208" t="s">
        <v>31</v>
      </c>
    </row>
    <row r="10" spans="1:11" ht="57.6" x14ac:dyDescent="0.3">
      <c r="A10" s="208" t="s">
        <v>25</v>
      </c>
      <c r="B10" s="208" t="s">
        <v>32</v>
      </c>
      <c r="C10" s="31" t="s">
        <v>300</v>
      </c>
      <c r="D10" s="31" t="s">
        <v>301</v>
      </c>
    </row>
    <row r="11" spans="1:11" ht="43.2" x14ac:dyDescent="0.3">
      <c r="A11" s="208" t="s">
        <v>25</v>
      </c>
      <c r="B11" s="208" t="s">
        <v>33</v>
      </c>
      <c r="C11" s="31" t="s">
        <v>311</v>
      </c>
      <c r="D11" s="31" t="s">
        <v>312</v>
      </c>
    </row>
    <row r="12" spans="1:11" ht="43.2" x14ac:dyDescent="0.3">
      <c r="A12" s="208" t="s">
        <v>25</v>
      </c>
      <c r="B12" s="208" t="s">
        <v>34</v>
      </c>
      <c r="C12" s="31" t="s">
        <v>313</v>
      </c>
      <c r="D12" s="31" t="s">
        <v>314</v>
      </c>
    </row>
    <row r="13" spans="1:11" ht="28.8" x14ac:dyDescent="0.3">
      <c r="A13" s="208" t="s">
        <v>25</v>
      </c>
      <c r="B13" s="208" t="s">
        <v>360</v>
      </c>
      <c r="C13" s="31" t="s">
        <v>317</v>
      </c>
      <c r="D13" s="31" t="s">
        <v>318</v>
      </c>
    </row>
    <row r="14" spans="1:11" ht="115.2" x14ac:dyDescent="0.3">
      <c r="A14" s="208" t="s">
        <v>25</v>
      </c>
      <c r="B14" s="208" t="s">
        <v>36</v>
      </c>
      <c r="C14" s="31" t="s">
        <v>319</v>
      </c>
      <c r="D14" s="31" t="s">
        <v>320</v>
      </c>
    </row>
    <row r="15" spans="1:11" ht="57.6" x14ac:dyDescent="0.3">
      <c r="A15" s="208" t="s">
        <v>25</v>
      </c>
      <c r="B15" s="208" t="s">
        <v>38</v>
      </c>
      <c r="C15" s="31" t="s">
        <v>321</v>
      </c>
      <c r="D15" s="31" t="s">
        <v>322</v>
      </c>
    </row>
    <row r="16" spans="1:11" x14ac:dyDescent="0.3">
      <c r="A16" s="208" t="s">
        <v>25</v>
      </c>
      <c r="B16" s="208" t="s">
        <v>139</v>
      </c>
      <c r="C16" s="31" t="s">
        <v>323</v>
      </c>
    </row>
    <row r="17" spans="1:4" ht="57.6" x14ac:dyDescent="0.3">
      <c r="A17" s="208" t="s">
        <v>25</v>
      </c>
      <c r="B17" s="208" t="s">
        <v>41</v>
      </c>
      <c r="C17" s="31" t="s">
        <v>324</v>
      </c>
      <c r="D17" s="31" t="s">
        <v>325</v>
      </c>
    </row>
    <row r="18" spans="1:4" ht="43.2" x14ac:dyDescent="0.3">
      <c r="A18" s="208" t="s">
        <v>25</v>
      </c>
      <c r="B18" s="208" t="s">
        <v>42</v>
      </c>
      <c r="C18" s="31" t="s">
        <v>326</v>
      </c>
      <c r="D18" s="31" t="s">
        <v>327</v>
      </c>
    </row>
    <row r="19" spans="1:4" ht="172.8" x14ac:dyDescent="0.3">
      <c r="A19" s="208" t="s">
        <v>25</v>
      </c>
      <c r="B19" s="208" t="s">
        <v>43</v>
      </c>
      <c r="C19" s="31" t="s">
        <v>328</v>
      </c>
      <c r="D19" s="31" t="s">
        <v>329</v>
      </c>
    </row>
    <row r="20" spans="1:4" x14ac:dyDescent="0.3">
      <c r="A20" s="208" t="s">
        <v>25</v>
      </c>
      <c r="B20" s="208" t="s">
        <v>129</v>
      </c>
    </row>
    <row r="21" spans="1:4" ht="72" x14ac:dyDescent="0.3">
      <c r="A21" s="208" t="s">
        <v>25</v>
      </c>
      <c r="B21" s="208" t="s">
        <v>88</v>
      </c>
      <c r="C21" s="31" t="s">
        <v>333</v>
      </c>
      <c r="D21" s="31" t="s">
        <v>334</v>
      </c>
    </row>
    <row r="22" spans="1:4" x14ac:dyDescent="0.3">
      <c r="A22" s="208" t="s">
        <v>25</v>
      </c>
      <c r="B22" s="208" t="s">
        <v>361</v>
      </c>
      <c r="C22" s="31" t="s">
        <v>335</v>
      </c>
    </row>
    <row r="23" spans="1:4" ht="57.6" x14ac:dyDescent="0.3">
      <c r="A23" s="208" t="s">
        <v>25</v>
      </c>
      <c r="B23" s="208" t="s">
        <v>47</v>
      </c>
      <c r="C23" s="31" t="s">
        <v>336</v>
      </c>
      <c r="D23" s="31" t="s">
        <v>337</v>
      </c>
    </row>
    <row r="24" spans="1:4" ht="43.2" x14ac:dyDescent="0.3">
      <c r="A24" s="208" t="s">
        <v>48</v>
      </c>
      <c r="B24" s="208" t="s">
        <v>49</v>
      </c>
      <c r="C24" s="31" t="s">
        <v>252</v>
      </c>
      <c r="D24" s="31" t="s">
        <v>253</v>
      </c>
    </row>
    <row r="25" spans="1:4" ht="144" x14ac:dyDescent="0.3">
      <c r="A25" s="208" t="s">
        <v>48</v>
      </c>
      <c r="B25" s="208" t="s">
        <v>50</v>
      </c>
      <c r="C25" s="31" t="s">
        <v>271</v>
      </c>
      <c r="D25" s="31" t="s">
        <v>272</v>
      </c>
    </row>
    <row r="26" spans="1:4" ht="28.8" x14ac:dyDescent="0.3">
      <c r="A26" s="208" t="s">
        <v>48</v>
      </c>
      <c r="B26" s="208" t="s">
        <v>51</v>
      </c>
      <c r="C26" s="31" t="s">
        <v>273</v>
      </c>
      <c r="D26" s="31" t="s">
        <v>274</v>
      </c>
    </row>
    <row r="27" spans="1:4" x14ac:dyDescent="0.3">
      <c r="A27" s="208" t="s">
        <v>48</v>
      </c>
      <c r="B27" s="208" t="s">
        <v>108</v>
      </c>
      <c r="C27" s="31" t="s">
        <v>275</v>
      </c>
      <c r="D27" s="31" t="s">
        <v>157</v>
      </c>
    </row>
    <row r="28" spans="1:4" ht="57.6" x14ac:dyDescent="0.3">
      <c r="A28" s="208" t="s">
        <v>48</v>
      </c>
      <c r="B28" s="208" t="s">
        <v>356</v>
      </c>
      <c r="C28" s="31" t="s">
        <v>276</v>
      </c>
      <c r="D28" s="31" t="s">
        <v>277</v>
      </c>
    </row>
    <row r="29" spans="1:4" x14ac:dyDescent="0.3">
      <c r="A29" s="208" t="s">
        <v>48</v>
      </c>
      <c r="B29" s="208" t="s">
        <v>210</v>
      </c>
    </row>
    <row r="30" spans="1:4" ht="28.8" x14ac:dyDescent="0.3">
      <c r="A30" s="208" t="s">
        <v>48</v>
      </c>
      <c r="B30" s="208" t="s">
        <v>54</v>
      </c>
      <c r="C30" s="31" t="s">
        <v>278</v>
      </c>
      <c r="D30" s="31" t="s">
        <v>279</v>
      </c>
    </row>
    <row r="31" spans="1:4" x14ac:dyDescent="0.3">
      <c r="A31" s="208" t="s">
        <v>48</v>
      </c>
      <c r="B31" s="208" t="s">
        <v>56</v>
      </c>
    </row>
    <row r="32" spans="1:4" x14ac:dyDescent="0.3">
      <c r="A32" s="208" t="s">
        <v>48</v>
      </c>
      <c r="B32" s="208" t="s">
        <v>57</v>
      </c>
    </row>
    <row r="33" spans="1:4" ht="115.2" x14ac:dyDescent="0.3">
      <c r="A33" s="208" t="s">
        <v>48</v>
      </c>
      <c r="B33" s="208" t="s">
        <v>58</v>
      </c>
      <c r="C33" s="31" t="s">
        <v>290</v>
      </c>
      <c r="D33" s="31" t="s">
        <v>291</v>
      </c>
    </row>
    <row r="34" spans="1:4" x14ac:dyDescent="0.3">
      <c r="A34" s="208" t="s">
        <v>48</v>
      </c>
      <c r="B34" s="208" t="s">
        <v>59</v>
      </c>
    </row>
    <row r="35" spans="1:4" ht="28.8" x14ac:dyDescent="0.3">
      <c r="A35" s="208" t="s">
        <v>48</v>
      </c>
      <c r="B35" s="208" t="s">
        <v>13</v>
      </c>
      <c r="C35" s="31" t="s">
        <v>292</v>
      </c>
      <c r="D35" s="31" t="s">
        <v>293</v>
      </c>
    </row>
    <row r="36" spans="1:4" ht="72" x14ac:dyDescent="0.3">
      <c r="A36" s="208" t="s">
        <v>48</v>
      </c>
      <c r="B36" s="208" t="s">
        <v>60</v>
      </c>
      <c r="D36" s="31" t="s">
        <v>306</v>
      </c>
    </row>
    <row r="37" spans="1:4" ht="100.8" x14ac:dyDescent="0.3">
      <c r="A37" s="208" t="s">
        <v>48</v>
      </c>
      <c r="B37" s="208" t="s">
        <v>61</v>
      </c>
      <c r="C37" s="31" t="s">
        <v>307</v>
      </c>
      <c r="D37" s="31" t="s">
        <v>308</v>
      </c>
    </row>
    <row r="38" spans="1:4" ht="43.2" x14ac:dyDescent="0.3">
      <c r="A38" s="208" t="s">
        <v>48</v>
      </c>
      <c r="B38" s="208" t="s">
        <v>62</v>
      </c>
      <c r="C38" s="31" t="s">
        <v>338</v>
      </c>
    </row>
    <row r="39" spans="1:4" ht="43.2" x14ac:dyDescent="0.3">
      <c r="A39" s="208" t="s">
        <v>48</v>
      </c>
      <c r="B39" s="208" t="s">
        <v>112</v>
      </c>
      <c r="C39" s="31" t="s">
        <v>339</v>
      </c>
      <c r="D39" s="31" t="s">
        <v>340</v>
      </c>
    </row>
    <row r="40" spans="1:4" ht="43.2" x14ac:dyDescent="0.3">
      <c r="A40" s="208" t="s">
        <v>48</v>
      </c>
      <c r="B40" s="208" t="s">
        <v>94</v>
      </c>
      <c r="C40" s="31" t="s">
        <v>341</v>
      </c>
      <c r="D40" s="31" t="s">
        <v>342</v>
      </c>
    </row>
    <row r="41" spans="1:4" x14ac:dyDescent="0.3">
      <c r="A41" s="208" t="s">
        <v>48</v>
      </c>
      <c r="B41" s="208" t="s">
        <v>65</v>
      </c>
    </row>
    <row r="42" spans="1:4" ht="28.8" x14ac:dyDescent="0.3">
      <c r="A42" s="208" t="s">
        <v>48</v>
      </c>
      <c r="B42" s="208" t="s">
        <v>20</v>
      </c>
      <c r="C42" s="31" t="s">
        <v>343</v>
      </c>
      <c r="D42" s="31" t="s">
        <v>344</v>
      </c>
    </row>
    <row r="43" spans="1:4" ht="57.6" x14ac:dyDescent="0.3">
      <c r="A43" s="208" t="s">
        <v>48</v>
      </c>
      <c r="B43" s="208" t="s">
        <v>21</v>
      </c>
      <c r="C43" s="31" t="s">
        <v>345</v>
      </c>
      <c r="D43" s="31" t="s">
        <v>346</v>
      </c>
    </row>
    <row r="44" spans="1:4" ht="86.4" x14ac:dyDescent="0.3">
      <c r="A44" s="208" t="s">
        <v>48</v>
      </c>
      <c r="B44" s="208" t="s">
        <v>22</v>
      </c>
      <c r="C44" s="31" t="s">
        <v>347</v>
      </c>
      <c r="D44" s="31" t="s">
        <v>348</v>
      </c>
    </row>
    <row r="45" spans="1:4" ht="172.8" x14ac:dyDescent="0.3">
      <c r="A45" s="208" t="s">
        <v>48</v>
      </c>
      <c r="B45" s="208" t="s">
        <v>23</v>
      </c>
      <c r="C45" s="31" t="s">
        <v>349</v>
      </c>
      <c r="D45" s="31" t="s">
        <v>350</v>
      </c>
    </row>
    <row r="46" spans="1:4" x14ac:dyDescent="0.3">
      <c r="A46" s="208" t="s">
        <v>48</v>
      </c>
      <c r="B46" s="208" t="s">
        <v>95</v>
      </c>
      <c r="C46" s="31" t="s">
        <v>351</v>
      </c>
      <c r="D46" s="31" t="s">
        <v>352</v>
      </c>
    </row>
    <row r="47" spans="1:4" ht="43.2" x14ac:dyDescent="0.3">
      <c r="A47" s="208" t="s">
        <v>66</v>
      </c>
      <c r="B47" s="208" t="s">
        <v>67</v>
      </c>
      <c r="D47" s="31" t="s">
        <v>254</v>
      </c>
    </row>
    <row r="48" spans="1:4" ht="43.2" x14ac:dyDescent="0.3">
      <c r="A48" s="208" t="s">
        <v>66</v>
      </c>
      <c r="B48" s="208" t="s">
        <v>142</v>
      </c>
      <c r="C48" s="31" t="s">
        <v>255</v>
      </c>
      <c r="D48" s="31" t="s">
        <v>256</v>
      </c>
    </row>
    <row r="49" spans="1:4" x14ac:dyDescent="0.3">
      <c r="A49" s="208" t="s">
        <v>66</v>
      </c>
      <c r="B49" s="208" t="s">
        <v>68</v>
      </c>
      <c r="C49" s="31" t="s">
        <v>257</v>
      </c>
      <c r="D49" s="31" t="s">
        <v>258</v>
      </c>
    </row>
    <row r="50" spans="1:4" ht="43.2" x14ac:dyDescent="0.3">
      <c r="A50" s="208" t="s">
        <v>66</v>
      </c>
      <c r="B50" s="208" t="s">
        <v>103</v>
      </c>
      <c r="C50" s="31" t="s">
        <v>259</v>
      </c>
      <c r="D50" s="31" t="s">
        <v>260</v>
      </c>
    </row>
    <row r="51" spans="1:4" ht="172.8" x14ac:dyDescent="0.3">
      <c r="A51" s="208" t="s">
        <v>66</v>
      </c>
      <c r="B51" s="208" t="s">
        <v>71</v>
      </c>
      <c r="C51" s="31" t="s">
        <v>261</v>
      </c>
      <c r="D51" s="31" t="s">
        <v>262</v>
      </c>
    </row>
    <row r="52" spans="1:4" ht="129.6" x14ac:dyDescent="0.3">
      <c r="A52" s="208" t="s">
        <v>66</v>
      </c>
      <c r="B52" s="208" t="s">
        <v>209</v>
      </c>
      <c r="C52" s="31" t="s">
        <v>263</v>
      </c>
      <c r="D52" s="31" t="s">
        <v>264</v>
      </c>
    </row>
    <row r="53" spans="1:4" x14ac:dyDescent="0.3">
      <c r="A53" s="208" t="s">
        <v>66</v>
      </c>
      <c r="B53" s="208" t="s">
        <v>72</v>
      </c>
      <c r="C53" s="31" t="s">
        <v>265</v>
      </c>
      <c r="D53" s="31" t="s">
        <v>266</v>
      </c>
    </row>
    <row r="54" spans="1:4" ht="72" x14ac:dyDescent="0.3">
      <c r="A54" s="208" t="s">
        <v>66</v>
      </c>
      <c r="B54" s="208" t="s">
        <v>73</v>
      </c>
      <c r="C54" s="31" t="s">
        <v>280</v>
      </c>
      <c r="D54" s="31" t="s">
        <v>281</v>
      </c>
    </row>
    <row r="55" spans="1:4" ht="57.6" x14ac:dyDescent="0.3">
      <c r="A55" s="208" t="s">
        <v>66</v>
      </c>
      <c r="B55" s="208" t="s">
        <v>8</v>
      </c>
      <c r="C55" s="31" t="s">
        <v>282</v>
      </c>
      <c r="D55" s="31" t="s">
        <v>283</v>
      </c>
    </row>
    <row r="56" spans="1:4" ht="57.6" x14ac:dyDescent="0.3">
      <c r="A56" s="208" t="s">
        <v>66</v>
      </c>
      <c r="B56" s="208" t="s">
        <v>194</v>
      </c>
      <c r="C56" s="31" t="s">
        <v>284</v>
      </c>
      <c r="D56" s="31" t="s">
        <v>285</v>
      </c>
    </row>
    <row r="57" spans="1:4" ht="100.8" x14ac:dyDescent="0.3">
      <c r="A57" s="208" t="s">
        <v>66</v>
      </c>
      <c r="B57" s="208" t="s">
        <v>11</v>
      </c>
      <c r="C57" s="31" t="s">
        <v>286</v>
      </c>
      <c r="D57" s="31" t="s">
        <v>287</v>
      </c>
    </row>
    <row r="58" spans="1:4" ht="28.8" x14ac:dyDescent="0.3">
      <c r="A58" s="208" t="s">
        <v>66</v>
      </c>
      <c r="B58" s="208" t="s">
        <v>12</v>
      </c>
      <c r="C58" s="31" t="s">
        <v>288</v>
      </c>
      <c r="D58" s="31" t="s">
        <v>289</v>
      </c>
    </row>
    <row r="59" spans="1:4" x14ac:dyDescent="0.3">
      <c r="A59" s="208" t="s">
        <v>66</v>
      </c>
      <c r="B59" s="208" t="s">
        <v>150</v>
      </c>
    </row>
    <row r="60" spans="1:4" ht="28.8" x14ac:dyDescent="0.3">
      <c r="A60" s="208" t="s">
        <v>66</v>
      </c>
      <c r="B60" s="208" t="s">
        <v>357</v>
      </c>
      <c r="C60" s="31" t="s">
        <v>302</v>
      </c>
    </row>
    <row r="61" spans="1:4" x14ac:dyDescent="0.3">
      <c r="A61" s="208" t="s">
        <v>66</v>
      </c>
      <c r="B61" s="208" t="s">
        <v>359</v>
      </c>
    </row>
    <row r="62" spans="1:4" x14ac:dyDescent="0.3">
      <c r="A62" s="208" t="s">
        <v>66</v>
      </c>
      <c r="B62" s="208" t="s">
        <v>15</v>
      </c>
    </row>
    <row r="63" spans="1:4" ht="28.8" x14ac:dyDescent="0.3">
      <c r="A63" s="208" t="s">
        <v>66</v>
      </c>
      <c r="B63" s="208" t="s">
        <v>16</v>
      </c>
      <c r="C63" s="31" t="s">
        <v>303</v>
      </c>
      <c r="D63" s="31" t="s">
        <v>304</v>
      </c>
    </row>
    <row r="64" spans="1:4" ht="100.8" x14ac:dyDescent="0.3">
      <c r="A64" s="208" t="s">
        <v>66</v>
      </c>
      <c r="B64" s="208" t="s">
        <v>195</v>
      </c>
      <c r="D64" s="31" t="s">
        <v>305</v>
      </c>
    </row>
    <row r="65" spans="1:4" x14ac:dyDescent="0.3">
      <c r="A65" s="208" t="s">
        <v>66</v>
      </c>
      <c r="B65" s="208" t="s">
        <v>18</v>
      </c>
    </row>
    <row r="66" spans="1:4" ht="28.8" x14ac:dyDescent="0.3">
      <c r="A66" s="208" t="s">
        <v>66</v>
      </c>
      <c r="B66" s="208" t="s">
        <v>19</v>
      </c>
      <c r="C66" s="31" t="s">
        <v>309</v>
      </c>
      <c r="D66" s="31" t="s">
        <v>310</v>
      </c>
    </row>
    <row r="67" spans="1:4" ht="57.6" x14ac:dyDescent="0.3">
      <c r="A67" s="208" t="s">
        <v>66</v>
      </c>
      <c r="B67" s="208" t="s">
        <v>358</v>
      </c>
      <c r="C67" s="31" t="s">
        <v>315</v>
      </c>
      <c r="D67" s="31" t="s">
        <v>316</v>
      </c>
    </row>
    <row r="68" spans="1:4" ht="28.8" x14ac:dyDescent="0.3">
      <c r="A68" s="208" t="s">
        <v>66</v>
      </c>
      <c r="B68" s="208" t="s">
        <v>140</v>
      </c>
      <c r="C68" s="31" t="s">
        <v>330</v>
      </c>
      <c r="D68" s="31" t="s">
        <v>331</v>
      </c>
    </row>
    <row r="69" spans="1:4" x14ac:dyDescent="0.3">
      <c r="A69" s="208" t="s">
        <v>66</v>
      </c>
      <c r="B69" s="208" t="s">
        <v>75</v>
      </c>
      <c r="D69" s="31" t="s">
        <v>332</v>
      </c>
    </row>
    <row r="70" spans="1:4" ht="15.45" customHeight="1" x14ac:dyDescent="0.3">
      <c r="A70" s="208" t="s">
        <v>66</v>
      </c>
      <c r="B70" s="208" t="s">
        <v>113</v>
      </c>
    </row>
    <row r="71" spans="1:4" ht="28.8" x14ac:dyDescent="0.3">
      <c r="A71" s="208" t="s">
        <v>66</v>
      </c>
      <c r="B71" s="208" t="s">
        <v>114</v>
      </c>
      <c r="D71" s="31" t="s">
        <v>353</v>
      </c>
    </row>
    <row r="72" spans="1:4" ht="86.4" x14ac:dyDescent="0.3">
      <c r="A72" s="208" t="s">
        <v>66</v>
      </c>
      <c r="B72" s="208" t="s">
        <v>24</v>
      </c>
      <c r="C72" s="31" t="s">
        <v>354</v>
      </c>
      <c r="D72" s="31" t="s">
        <v>355</v>
      </c>
    </row>
  </sheetData>
  <autoFilter ref="A1:B72" xr:uid="{5E1B145E-34D6-46C0-93FA-F04AF2DC1D29}"/>
  <sortState xmlns:xlrd2="http://schemas.microsoft.com/office/spreadsheetml/2017/richdata2" ref="A2:D72">
    <sortCondition ref="A2:A72"/>
    <sortCondition ref="B2:B72"/>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ABD32FE8E5C2C49AA23686E67D2099E" ma:contentTypeVersion="13" ma:contentTypeDescription="Create a new document." ma:contentTypeScope="" ma:versionID="78cd3fb940bb20b47b5e4c589e56b3c6">
  <xsd:schema xmlns:xsd="http://www.w3.org/2001/XMLSchema" xmlns:xs="http://www.w3.org/2001/XMLSchema" xmlns:p="http://schemas.microsoft.com/office/2006/metadata/properties" xmlns:ns3="9172d4d4-baf5-4787-a10b-f3a1d3ab867d" xmlns:ns4="b4fbfaa5-8df5-461f-96a2-ddfc35dfd413" targetNamespace="http://schemas.microsoft.com/office/2006/metadata/properties" ma:root="true" ma:fieldsID="c9ebb5837c36234886c9a9be02860db3" ns3:_="" ns4:_="">
    <xsd:import namespace="9172d4d4-baf5-4787-a10b-f3a1d3ab867d"/>
    <xsd:import namespace="b4fbfaa5-8df5-461f-96a2-ddfc35dfd41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72d4d4-baf5-4787-a10b-f3a1d3ab867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fbfaa5-8df5-461f-96a2-ddfc35dfd41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5234AF-BEA5-420B-B308-653BDE82A326}">
  <ds:schemaRefs>
    <ds:schemaRef ds:uri="http://schemas.microsoft.com/office/2006/documentManagement/types"/>
    <ds:schemaRef ds:uri="9172d4d4-baf5-4787-a10b-f3a1d3ab867d"/>
    <ds:schemaRef ds:uri="http://purl.org/dc/dcmitype/"/>
    <ds:schemaRef ds:uri="b4fbfaa5-8df5-461f-96a2-ddfc35dfd413"/>
    <ds:schemaRef ds:uri="http://purl.org/dc/elements/1.1/"/>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ACFB177D-C25E-48AD-AA03-2730F6BF4A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72d4d4-baf5-4787-a10b-f3a1d3ab867d"/>
    <ds:schemaRef ds:uri="b4fbfaa5-8df5-461f-96a2-ddfc35dfd4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8DA19F-0F06-47A5-9474-C4F7ED1479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Summary Table</vt:lpstr>
      <vt:lpstr>5 PY Participant Comparison</vt:lpstr>
      <vt:lpstr>Alumni Contact</vt:lpstr>
      <vt:lpstr>DEI Efforts</vt:lpstr>
      <vt:lpstr>Matching Scholarships</vt:lpstr>
      <vt:lpstr>BOD Structure</vt:lpstr>
      <vt:lpstr>Months of Operation</vt:lpstr>
      <vt:lpstr>Feedback &amp; Accomplishments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Frankel</dc:creator>
  <cp:lastModifiedBy>Andrew Frankel</cp:lastModifiedBy>
  <dcterms:created xsi:type="dcterms:W3CDTF">2019-10-17T20:53:05Z</dcterms:created>
  <dcterms:modified xsi:type="dcterms:W3CDTF">2023-11-10T17:51:43Z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0x010100BABD32FE8E5C2C49AA23686E67D2099E</vt:lpwstr>
  </property>
</Properties>
</file>